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0604" windowHeight="8220" activeTab="0"/>
  </bookViews>
  <sheets>
    <sheet name="HK-1Plus" sheetId="13" r:id="rId1"/>
  </sheets>
  <definedNames>
    <definedName name="_xlnm.Print_Area" localSheetId="0">'HK-1Plus'!$A$1:$BC$128</definedName>
  </definedNames>
  <calcPr calcId="152511"/>
</workbook>
</file>

<file path=xl/sharedStrings.xml><?xml version="1.0" encoding="utf-8"?>
<sst xmlns="http://schemas.openxmlformats.org/spreadsheetml/2006/main" count="122" uniqueCount="77">
  <si>
    <t>中部電力</t>
    <rPh sb="0" eb="2">
      <t>チュウブ</t>
    </rPh>
    <rPh sb="2" eb="4">
      <t>デンリョク</t>
    </rPh>
    <phoneticPr fontId="2"/>
  </si>
  <si>
    <t>東京電力</t>
    <rPh sb="0" eb="2">
      <t>トウキョウ</t>
    </rPh>
    <rPh sb="2" eb="4">
      <t>デンリョク</t>
    </rPh>
    <phoneticPr fontId="2"/>
  </si>
  <si>
    <t>関西電力</t>
    <rPh sb="0" eb="2">
      <t>カンサイ</t>
    </rPh>
    <rPh sb="2" eb="4">
      <t>デンリョク</t>
    </rPh>
    <phoneticPr fontId="2"/>
  </si>
  <si>
    <t>九州電力</t>
    <rPh sb="0" eb="2">
      <t>キュウシュウ</t>
    </rPh>
    <rPh sb="2" eb="4">
      <t>デンリョク</t>
    </rPh>
    <phoneticPr fontId="2"/>
  </si>
  <si>
    <t>北海道電力</t>
    <rPh sb="0" eb="3">
      <t>ホッカイドウ</t>
    </rPh>
    <rPh sb="3" eb="5">
      <t>デンリョク</t>
    </rPh>
    <phoneticPr fontId="2"/>
  </si>
  <si>
    <t>東北電力</t>
    <rPh sb="0" eb="2">
      <t>トウホク</t>
    </rPh>
    <rPh sb="2" eb="4">
      <t>デンリョク</t>
    </rPh>
    <phoneticPr fontId="2"/>
  </si>
  <si>
    <t>四国電力</t>
    <rPh sb="0" eb="2">
      <t>シコク</t>
    </rPh>
    <rPh sb="2" eb="4">
      <t>デンリョク</t>
    </rPh>
    <phoneticPr fontId="2"/>
  </si>
  <si>
    <t>北陸電力</t>
    <rPh sb="0" eb="2">
      <t>ホクリク</t>
    </rPh>
    <rPh sb="2" eb="4">
      <t>デンリョク</t>
    </rPh>
    <phoneticPr fontId="2"/>
  </si>
  <si>
    <t>中国電力</t>
    <rPh sb="0" eb="2">
      <t>チュウゴク</t>
    </rPh>
    <rPh sb="2" eb="4">
      <t>デンリョク</t>
    </rPh>
    <phoneticPr fontId="2"/>
  </si>
  <si>
    <t>沖縄電力</t>
    <rPh sb="0" eb="2">
      <t>オキナワ</t>
    </rPh>
    <rPh sb="2" eb="4">
      <t>デンリョク</t>
    </rPh>
    <phoneticPr fontId="2"/>
  </si>
  <si>
    <t>現状</t>
    <rPh sb="0" eb="2">
      <t>ゲンジョウ</t>
    </rPh>
    <phoneticPr fontId="2"/>
  </si>
  <si>
    <t>品名</t>
    <rPh sb="0" eb="2">
      <t>ヒンメイ</t>
    </rPh>
    <phoneticPr fontId="2"/>
  </si>
  <si>
    <t>現状の照明とLEDの比較</t>
    <rPh sb="0" eb="2">
      <t>ゲンジョウ</t>
    </rPh>
    <rPh sb="3" eb="5">
      <t>ショウメイ</t>
    </rPh>
    <rPh sb="10" eb="12">
      <t>ヒカク</t>
    </rPh>
    <phoneticPr fontId="2"/>
  </si>
  <si>
    <t>差異</t>
    <rPh sb="0" eb="2">
      <t>サイ</t>
    </rPh>
    <phoneticPr fontId="2"/>
  </si>
  <si>
    <t>お客様情報</t>
    <rPh sb="1" eb="3">
      <t>キャクサマ</t>
    </rPh>
    <rPh sb="3" eb="5">
      <t>ジョウホウ</t>
    </rPh>
    <phoneticPr fontId="2"/>
  </si>
  <si>
    <t>①お客様名</t>
    <rPh sb="2" eb="4">
      <t>キャクサマ</t>
    </rPh>
    <rPh sb="4" eb="5">
      <t>メイ</t>
    </rPh>
    <phoneticPr fontId="2"/>
  </si>
  <si>
    <t>②所在地（都道府県）</t>
    <rPh sb="1" eb="4">
      <t>ショザイチ</t>
    </rPh>
    <rPh sb="5" eb="9">
      <t>トドウフケン</t>
    </rPh>
    <phoneticPr fontId="2"/>
  </si>
  <si>
    <t>⑥利用数</t>
    <rPh sb="1" eb="3">
      <t>リヨウ</t>
    </rPh>
    <rPh sb="3" eb="4">
      <t>スウ</t>
    </rPh>
    <phoneticPr fontId="2"/>
  </si>
  <si>
    <t>⑦照明1個あたりの消費電力（安定器含む）</t>
    <rPh sb="1" eb="3">
      <t>ショウメイ</t>
    </rPh>
    <rPh sb="4" eb="5">
      <t>コ</t>
    </rPh>
    <rPh sb="9" eb="11">
      <t>ショウヒ</t>
    </rPh>
    <rPh sb="11" eb="13">
      <t>デンリョク</t>
    </rPh>
    <rPh sb="14" eb="17">
      <t>アンテイキ</t>
    </rPh>
    <rPh sb="17" eb="18">
      <t>フク</t>
    </rPh>
    <phoneticPr fontId="2"/>
  </si>
  <si>
    <t>⑧1日あたりの平均点灯時間</t>
    <rPh sb="2" eb="3">
      <t>ニチ</t>
    </rPh>
    <rPh sb="7" eb="9">
      <t>ヘイキン</t>
    </rPh>
    <rPh sb="9" eb="11">
      <t>テントウ</t>
    </rPh>
    <rPh sb="11" eb="13">
      <t>ジカン</t>
    </rPh>
    <phoneticPr fontId="2"/>
  </si>
  <si>
    <t>⑨1ヶ月あたりの平均点灯日数</t>
    <rPh sb="3" eb="4">
      <t>ゲツ</t>
    </rPh>
    <rPh sb="8" eb="10">
      <t>ヘイキン</t>
    </rPh>
    <rPh sb="10" eb="12">
      <t>テントウ</t>
    </rPh>
    <rPh sb="12" eb="14">
      <t>ニッスウ</t>
    </rPh>
    <phoneticPr fontId="2"/>
  </si>
  <si>
    <t>⑩1時間あたりの電気使用量（利用数合計）</t>
    <rPh sb="2" eb="4">
      <t>ジカン</t>
    </rPh>
    <rPh sb="8" eb="10">
      <t>デンキ</t>
    </rPh>
    <rPh sb="10" eb="13">
      <t>シヨウリョウ</t>
    </rPh>
    <rPh sb="14" eb="16">
      <t>リヨウ</t>
    </rPh>
    <rPh sb="16" eb="17">
      <t>スウ</t>
    </rPh>
    <rPh sb="17" eb="19">
      <t>ゴウケイ</t>
    </rPh>
    <phoneticPr fontId="2"/>
  </si>
  <si>
    <t>⑪1ヶ月あたりの電気代</t>
    <rPh sb="3" eb="4">
      <t>ゲツ</t>
    </rPh>
    <rPh sb="8" eb="11">
      <t>デンキダイ</t>
    </rPh>
    <phoneticPr fontId="2"/>
  </si>
  <si>
    <t>⑫1年あたりの電気代</t>
    <rPh sb="2" eb="3">
      <t>ネン</t>
    </rPh>
    <rPh sb="7" eb="10">
      <t>デンキダイ</t>
    </rPh>
    <phoneticPr fontId="2"/>
  </si>
  <si>
    <t>⑬ランプ1個あたりの価格</t>
    <rPh sb="5" eb="6">
      <t>コ</t>
    </rPh>
    <rPh sb="10" eb="12">
      <t>カカク</t>
    </rPh>
    <phoneticPr fontId="2"/>
  </si>
  <si>
    <t>⑭ランプ1個あたりの交換費用</t>
    <rPh sb="5" eb="6">
      <t>コ</t>
    </rPh>
    <rPh sb="10" eb="12">
      <t>コウカン</t>
    </rPh>
    <rPh sb="12" eb="14">
      <t>ヒヨウ</t>
    </rPh>
    <phoneticPr fontId="2"/>
  </si>
  <si>
    <t>⑮製品交換サイクル（時間）</t>
    <rPh sb="1" eb="3">
      <t>セイヒン</t>
    </rPh>
    <rPh sb="3" eb="5">
      <t>コウカン</t>
    </rPh>
    <rPh sb="10" eb="12">
      <t>ジカン</t>
    </rPh>
    <phoneticPr fontId="2"/>
  </si>
  <si>
    <t>⑯LED化に伴うイニシャルコスト（施工費等）</t>
    <rPh sb="4" eb="5">
      <t>カ</t>
    </rPh>
    <rPh sb="6" eb="7">
      <t>トモナ</t>
    </rPh>
    <rPh sb="17" eb="19">
      <t>セコウ</t>
    </rPh>
    <rPh sb="19" eb="20">
      <t>ヒ</t>
    </rPh>
    <rPh sb="20" eb="21">
      <t>ナド</t>
    </rPh>
    <phoneticPr fontId="2"/>
  </si>
  <si>
    <t>コスト推移（詳細）</t>
    <rPh sb="3" eb="5">
      <t>スイイ</t>
    </rPh>
    <rPh sb="6" eb="8">
      <t>ショウサイ</t>
    </rPh>
    <phoneticPr fontId="2"/>
  </si>
  <si>
    <t>年間合計額</t>
    <rPh sb="0" eb="2">
      <t>ネンカン</t>
    </rPh>
    <rPh sb="2" eb="4">
      <t>ゴウケイ</t>
    </rPh>
    <rPh sb="4" eb="5">
      <t>ガク</t>
    </rPh>
    <phoneticPr fontId="2"/>
  </si>
  <si>
    <t>累計合計額</t>
    <rPh sb="0" eb="2">
      <t>ルイケイ</t>
    </rPh>
    <rPh sb="2" eb="4">
      <t>ゴウケイ</t>
    </rPh>
    <rPh sb="4" eb="5">
      <t>ガク</t>
    </rPh>
    <phoneticPr fontId="2"/>
  </si>
  <si>
    <t>累計点灯時間</t>
    <rPh sb="0" eb="2">
      <t>ルイケイ</t>
    </rPh>
    <rPh sb="2" eb="4">
      <t>テントウ</t>
    </rPh>
    <rPh sb="4" eb="6">
      <t>ジカン</t>
    </rPh>
    <phoneticPr fontId="2"/>
  </si>
  <si>
    <t>年間ランプ交換回数</t>
    <rPh sb="0" eb="2">
      <t>ネンカン</t>
    </rPh>
    <rPh sb="5" eb="7">
      <t>コウカン</t>
    </rPh>
    <rPh sb="7" eb="9">
      <t>カイスウ</t>
    </rPh>
    <phoneticPr fontId="2"/>
  </si>
  <si>
    <t>年間ランプ交換費用</t>
    <rPh sb="0" eb="2">
      <t>ネンカン</t>
    </rPh>
    <rPh sb="5" eb="7">
      <t>コウカン</t>
    </rPh>
    <rPh sb="7" eb="9">
      <t>ヒヨウ</t>
    </rPh>
    <phoneticPr fontId="2"/>
  </si>
  <si>
    <t>年間ランプ交換費用＆ｲﾆｼｬﾙｺｽﾄ</t>
    <rPh sb="0" eb="2">
      <t>ネンカン</t>
    </rPh>
    <rPh sb="5" eb="7">
      <t>コウカン</t>
    </rPh>
    <rPh sb="7" eb="9">
      <t>ヒヨウ</t>
    </rPh>
    <phoneticPr fontId="2"/>
  </si>
  <si>
    <t>差異（年間）</t>
    <rPh sb="0" eb="2">
      <t>サイ</t>
    </rPh>
    <rPh sb="3" eb="5">
      <t>ネンカン</t>
    </rPh>
    <phoneticPr fontId="2"/>
  </si>
  <si>
    <t>1日</t>
    <rPh sb="1" eb="2">
      <t>ニチ</t>
    </rPh>
    <phoneticPr fontId="2"/>
  </si>
  <si>
    <t>1ヶ月</t>
    <rPh sb="2" eb="3">
      <t>ゲツ</t>
    </rPh>
    <phoneticPr fontId="2"/>
  </si>
  <si>
    <t>1年</t>
    <rPh sb="1" eb="2">
      <t>ネン</t>
    </rPh>
    <phoneticPr fontId="2"/>
  </si>
  <si>
    <t>5年</t>
    <rPh sb="1" eb="2">
      <t>ネン</t>
    </rPh>
    <phoneticPr fontId="2"/>
  </si>
  <si>
    <t>10年</t>
    <rPh sb="2" eb="3">
      <t>ネン</t>
    </rPh>
    <phoneticPr fontId="2"/>
  </si>
  <si>
    <t>（単位：kg）</t>
    <rPh sb="1" eb="3">
      <t>タンイ</t>
    </rPh>
    <phoneticPr fontId="2"/>
  </si>
  <si>
    <t>コスト推移（グラフ）</t>
    <rPh sb="3" eb="5">
      <t>スイイ</t>
    </rPh>
    <phoneticPr fontId="2"/>
  </si>
  <si>
    <r>
      <t>累計コストダウン額</t>
    </r>
    <r>
      <rPr>
        <sz val="12"/>
        <rFont val="ＭＳ Ｐゴシック"/>
        <family val="3"/>
      </rPr>
      <t xml:space="preserve">
</t>
    </r>
    <r>
      <rPr>
        <sz val="10"/>
        <rFont val="ＭＳ Ｐゴシック"/>
        <family val="3"/>
      </rPr>
      <t>（LED - 現状照明）</t>
    </r>
    <rPh sb="0" eb="2">
      <t>ルイケイ</t>
    </rPh>
    <rPh sb="8" eb="9">
      <t>ガク</t>
    </rPh>
    <rPh sb="17" eb="19">
      <t>ゲンジョウ</t>
    </rPh>
    <rPh sb="19" eb="21">
      <t>ショウメイ</t>
    </rPh>
    <phoneticPr fontId="2"/>
  </si>
  <si>
    <t>円</t>
    <rPh sb="0" eb="1">
      <t>エン</t>
    </rPh>
    <phoneticPr fontId="2"/>
  </si>
  <si>
    <t>個</t>
    <rPh sb="0" eb="1">
      <t>コ</t>
    </rPh>
    <phoneticPr fontId="2"/>
  </si>
  <si>
    <t>時間</t>
    <rPh sb="0" eb="2">
      <t>ジカン</t>
    </rPh>
    <phoneticPr fontId="2"/>
  </si>
  <si>
    <t>日</t>
    <rPh sb="0" eb="1">
      <t>ニチ</t>
    </rPh>
    <phoneticPr fontId="2"/>
  </si>
  <si>
    <t>③契約電力会社名</t>
    <rPh sb="1" eb="3">
      <t>ケイヤク</t>
    </rPh>
    <rPh sb="3" eb="5">
      <t>デンリョク</t>
    </rPh>
    <rPh sb="5" eb="7">
      <t>ガイシャ</t>
    </rPh>
    <rPh sb="7" eb="8">
      <t>メイ</t>
    </rPh>
    <phoneticPr fontId="2"/>
  </si>
  <si>
    <t>⑤1kwあたりの電気基本料金</t>
    <rPh sb="8" eb="10">
      <t>デンキ</t>
    </rPh>
    <rPh sb="10" eb="12">
      <t>キホン</t>
    </rPh>
    <rPh sb="12" eb="14">
      <t>リョウキン</t>
    </rPh>
    <phoneticPr fontId="2"/>
  </si>
  <si>
    <t>年間電気代（基本料金含む）</t>
    <rPh sb="0" eb="2">
      <t>ネンカン</t>
    </rPh>
    <rPh sb="2" eb="5">
      <t>デンキダイ</t>
    </rPh>
    <rPh sb="6" eb="8">
      <t>キホン</t>
    </rPh>
    <rPh sb="8" eb="10">
      <t>リョウキン</t>
    </rPh>
    <rPh sb="10" eb="11">
      <t>フク</t>
    </rPh>
    <phoneticPr fontId="2"/>
  </si>
  <si>
    <t>⑤1kwあたりの電気使用料金</t>
    <rPh sb="8" eb="10">
      <t>デンキ</t>
    </rPh>
    <rPh sb="10" eb="12">
      <t>シヨウ</t>
    </rPh>
    <rPh sb="12" eb="14">
      <t>リョウキン</t>
    </rPh>
    <phoneticPr fontId="2"/>
  </si>
  <si>
    <t>＊本シミュレーションの数字は、実際とは多少の誤差があります。予めご了承下さい。</t>
    <rPh sb="1" eb="2">
      <t>ホン</t>
    </rPh>
    <rPh sb="11" eb="13">
      <t>スウジ</t>
    </rPh>
    <rPh sb="15" eb="17">
      <t>ジッサイ</t>
    </rPh>
    <rPh sb="19" eb="21">
      <t>タショウ</t>
    </rPh>
    <rPh sb="22" eb="24">
      <t>ゴサ</t>
    </rPh>
    <rPh sb="30" eb="31">
      <t>アラカジ</t>
    </rPh>
    <rPh sb="33" eb="35">
      <t>リョウショウ</t>
    </rPh>
    <rPh sb="35" eb="36">
      <t>クダ</t>
    </rPh>
    <phoneticPr fontId="2"/>
  </si>
  <si>
    <t>夏季</t>
    <rPh sb="0" eb="2">
      <t>カキ</t>
    </rPh>
    <phoneticPr fontId="2"/>
  </si>
  <si>
    <r>
      <t>-CO2</t>
    </r>
    <r>
      <rPr>
        <sz val="11"/>
        <rFont val="ＭＳ Ｐゴシック"/>
        <family val="3"/>
      </rPr>
      <t>/kwh</t>
    </r>
  </si>
  <si>
    <t>W</t>
  </si>
  <si>
    <t>LED</t>
  </si>
  <si>
    <t>水銀灯400Ｗ</t>
    <rPh sb="0" eb="3">
      <t>スイギントウ</t>
    </rPh>
    <phoneticPr fontId="2"/>
  </si>
  <si>
    <t>関西電力</t>
    <rPh sb="0" eb="4">
      <t>カンサイデンリョク</t>
    </rPh>
    <phoneticPr fontId="2"/>
  </si>
  <si>
    <t>電気使用量推移</t>
    <rPh sb="0" eb="5">
      <t>デンキシヨウリョウ</t>
    </rPh>
    <rPh sb="5" eb="7">
      <t>スイイ</t>
    </rPh>
    <phoneticPr fontId="2"/>
  </si>
  <si>
    <t>（単位：kwh)</t>
    <rPh sb="1" eb="3">
      <t>タンイ</t>
    </rPh>
    <phoneticPr fontId="2"/>
  </si>
  <si>
    <t>／</t>
  </si>
  <si>
    <t>④契約電力会社のCO2排出係数（実排出係数）</t>
    <rPh sb="1" eb="3">
      <t>ケイヤク</t>
    </rPh>
    <rPh sb="3" eb="5">
      <t>デンリョク</t>
    </rPh>
    <rPh sb="5" eb="7">
      <t>ガイシャ</t>
    </rPh>
    <rPh sb="11" eb="13">
      <t>ハイシュツ</t>
    </rPh>
    <rPh sb="13" eb="15">
      <t>ケイスウ</t>
    </rPh>
    <rPh sb="16" eb="21">
      <t>ジツハイシュツケイスウ</t>
    </rPh>
    <phoneticPr fontId="2"/>
  </si>
  <si>
    <t>実排出</t>
    <rPh sb="0" eb="1">
      <t>ジツ</t>
    </rPh>
    <rPh sb="1" eb="3">
      <t>ハイシュツ</t>
    </rPh>
    <phoneticPr fontId="2"/>
  </si>
  <si>
    <t>調整</t>
    <rPh sb="0" eb="2">
      <t>チョウセイ</t>
    </rPh>
    <phoneticPr fontId="2"/>
  </si>
  <si>
    <t>CO2排出量比較（実排出量）</t>
    <rPh sb="3" eb="5">
      <t>ハイシュツ</t>
    </rPh>
    <rPh sb="5" eb="6">
      <t>リョウ</t>
    </rPh>
    <rPh sb="6" eb="8">
      <t>ヒカク</t>
    </rPh>
    <rPh sb="9" eb="13">
      <t>ジツハイシュツリョウ</t>
    </rPh>
    <phoneticPr fontId="2"/>
  </si>
  <si>
    <t>CO2排出量比較（調整後排出量）</t>
    <rPh sb="3" eb="5">
      <t>ハイシュツ</t>
    </rPh>
    <rPh sb="5" eb="6">
      <t>リョウ</t>
    </rPh>
    <rPh sb="6" eb="8">
      <t>ヒカク</t>
    </rPh>
    <rPh sb="9" eb="15">
      <t>チョウセイゴハイシュツリョウ</t>
    </rPh>
    <phoneticPr fontId="2"/>
  </si>
  <si>
    <t>／</t>
  </si>
  <si>
    <t>－</t>
  </si>
  <si>
    <t>累計CO2排出量</t>
  </si>
  <si>
    <t>累計CO2排出量</t>
  </si>
  <si>
    <t>CO2排出係数一覧表（平成28年度　実排出係数／調整後排出係数）</t>
    <rPh sb="3" eb="5">
      <t>ハイシュツ</t>
    </rPh>
    <rPh sb="5" eb="7">
      <t>ケイスウ</t>
    </rPh>
    <rPh sb="7" eb="9">
      <t>イチラン</t>
    </rPh>
    <rPh sb="9" eb="10">
      <t>ヒョウ</t>
    </rPh>
    <rPh sb="11" eb="13">
      <t>ヘイセイ</t>
    </rPh>
    <rPh sb="15" eb="17">
      <t>ネンド</t>
    </rPh>
    <rPh sb="18" eb="19">
      <t>ジツ</t>
    </rPh>
    <rPh sb="19" eb="21">
      <t>ハイシュツ</t>
    </rPh>
    <rPh sb="21" eb="23">
      <t>ケイスウ</t>
    </rPh>
    <rPh sb="24" eb="27">
      <t>チョウセイゴ</t>
    </rPh>
    <rPh sb="27" eb="29">
      <t>ハイシュツ</t>
    </rPh>
    <rPh sb="29" eb="31">
      <t>ケイスウ</t>
    </rPh>
    <phoneticPr fontId="2"/>
  </si>
  <si>
    <t>※沖縄電力以外の一般送配電事業者は全国平均係数を代用して報告・公表しています。</t>
  </si>
  <si>
    <t>HK-1Plus</t>
  </si>
  <si>
    <t>大阪</t>
    <rPh sb="0" eb="2">
      <t>オオサカ</t>
    </rPh>
    <phoneticPr fontId="2"/>
  </si>
  <si>
    <t>照明ＬＥＤ化　コストダウン＆ＣＯ２削減シミュレーション HK-1Plus</t>
    <rPh sb="0" eb="2">
      <t>ショウメイ</t>
    </rPh>
    <rPh sb="5" eb="6">
      <t>カ</t>
    </rPh>
    <rPh sb="17" eb="19">
      <t>サクゲン</t>
    </rPh>
    <phoneticPr fontId="2"/>
  </si>
  <si>
    <t>お得意様</t>
    <rPh sb="1" eb="3">
      <t>トクイ</t>
    </rPh>
    <rPh sb="3" eb="4">
      <t>サマ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</si>
</sst>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5" formatCode="&quot;¥&quot;#,##0;&quot;¥&quot;\-#,##0"/>
    <numFmt numFmtId="6" formatCode="&quot;¥&quot;#,##0;[Red]&quot;¥&quot;\-#,##0"/>
    <numFmt numFmtId="176" formatCode="0&quot;個&quot;"/>
    <numFmt numFmtId="177" formatCode="0&quot;時間&quot;"/>
    <numFmt numFmtId="178" formatCode="0&quot;日&quot;"/>
    <numFmt numFmtId="179" formatCode="0_);[Red]\(0\)"/>
    <numFmt numFmtId="180" formatCode="0.000_);[Red]\(0.000\)"/>
    <numFmt numFmtId="181" formatCode="&quot;¥&quot;#,##0_);[Red]\(&quot;¥&quot;#,##0\)"/>
    <numFmt numFmtId="182" formatCode="0&quot;W&quot;"/>
    <numFmt numFmtId="183" formatCode="0&quot;回&quot;"/>
    <numFmt numFmtId="184" formatCode="0&quot;年目&quot;"/>
    <numFmt numFmtId="185" formatCode="0.00&quot;kg&quot;"/>
    <numFmt numFmtId="186" formatCode="0.00&quot;kwh&quot;"/>
    <numFmt numFmtId="187" formatCode="#,##0.0_);[Red]\(#,##0.0\)"/>
    <numFmt numFmtId="188" formatCode="0&quot;kwh&quot;"/>
  </numFmts>
  <fonts count="16">
    <font>
      <sz val="11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23"/>
      <name val="ＭＳ Ｐゴシック"/>
      <family val="3"/>
    </font>
    <font>
      <sz val="24"/>
      <name val="A-OTF 新ゴ Pro B"/>
      <family val="3"/>
    </font>
    <font>
      <sz val="16"/>
      <name val="ＭＳ Ｐゴシック"/>
      <family val="3"/>
    </font>
    <font>
      <sz val="11"/>
      <color indexed="10"/>
      <name val="ＭＳ Ｐゴシック"/>
      <family val="3"/>
    </font>
    <font>
      <sz val="14"/>
      <name val="ＭＳ Ｐゴシック"/>
      <family val="3"/>
    </font>
    <font>
      <b/>
      <sz val="14"/>
      <color indexed="23"/>
      <name val="ＭＳ Ｐゴシック"/>
      <family val="3"/>
    </font>
    <font>
      <sz val="20"/>
      <name val="ＭＳ Ｐゴシック"/>
      <family val="3"/>
    </font>
    <font>
      <sz val="10.25"/>
      <color rgb="FF000000"/>
      <name val="ＭＳ Ｐゴシック"/>
      <family val="2"/>
    </font>
    <font>
      <sz val="12"/>
      <color rgb="FF000000"/>
      <name val="ＭＳ Ｐゴシック"/>
      <family val="2"/>
    </font>
    <font>
      <sz val="11"/>
      <color rgb="FF000000"/>
      <name val="ＭＳ Ｐゴシック"/>
      <family val="2"/>
    </font>
    <font>
      <sz val="9.5"/>
      <color rgb="FF000000"/>
      <name val="ＭＳ Ｐゴシック"/>
      <family val="2"/>
    </font>
  </fonts>
  <fills count="12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00">
    <border>
      <left/>
      <right/>
      <top/>
      <bottom/>
      <diagonal/>
    </border>
    <border>
      <left/>
      <right style="thin"/>
      <top/>
      <bottom/>
    </border>
    <border>
      <left style="thick">
        <color indexed="46"/>
      </left>
      <right/>
      <top/>
      <bottom/>
    </border>
    <border>
      <left/>
      <right style="thick">
        <color indexed="46"/>
      </right>
      <top/>
      <bottom/>
    </border>
    <border>
      <left style="thick">
        <color indexed="46"/>
      </left>
      <right/>
      <top/>
      <bottom style="thick">
        <color indexed="46"/>
      </bottom>
    </border>
    <border>
      <left/>
      <right/>
      <top/>
      <bottom style="thick">
        <color indexed="46"/>
      </bottom>
    </border>
    <border>
      <left/>
      <right style="thick">
        <color indexed="46"/>
      </right>
      <top/>
      <bottom style="thick">
        <color indexed="46"/>
      </bottom>
    </border>
    <border>
      <left style="thick">
        <color indexed="50"/>
      </left>
      <right/>
      <top/>
      <bottom/>
    </border>
    <border>
      <left/>
      <right style="thick">
        <color indexed="50"/>
      </right>
      <top/>
      <bottom/>
    </border>
    <border>
      <left style="thick">
        <color indexed="50"/>
      </left>
      <right/>
      <top/>
      <bottom style="thick">
        <color indexed="50"/>
      </bottom>
    </border>
    <border>
      <left/>
      <right/>
      <top/>
      <bottom style="thick">
        <color indexed="50"/>
      </bottom>
    </border>
    <border>
      <left/>
      <right style="thick">
        <color indexed="50"/>
      </right>
      <top/>
      <bottom style="thick">
        <color indexed="50"/>
      </bottom>
    </border>
    <border>
      <left/>
      <right/>
      <top style="thick">
        <color indexed="46"/>
      </top>
      <bottom/>
    </border>
    <border>
      <left style="thick">
        <color indexed="43"/>
      </left>
      <right/>
      <top/>
      <bottom/>
    </border>
    <border>
      <left/>
      <right style="thick">
        <color indexed="43"/>
      </right>
      <top/>
      <bottom/>
    </border>
    <border>
      <left style="thick">
        <color indexed="43"/>
      </left>
      <right/>
      <top/>
      <bottom style="thick">
        <color indexed="43"/>
      </bottom>
    </border>
    <border>
      <left/>
      <right/>
      <top/>
      <bottom style="thick">
        <color indexed="43"/>
      </bottom>
    </border>
    <border>
      <left/>
      <right style="thick">
        <color indexed="43"/>
      </right>
      <top/>
      <bottom style="thick">
        <color indexed="43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ck">
        <color theme="0" tint="-0.24993999302387238"/>
      </bottom>
    </border>
    <border>
      <left style="thick">
        <color indexed="43"/>
      </left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ck">
        <color indexed="50"/>
      </left>
      <right/>
      <top style="thin"/>
      <bottom style="thin"/>
    </border>
    <border>
      <left/>
      <right style="thin"/>
      <top style="thin"/>
      <bottom style="thin"/>
    </border>
    <border>
      <left style="thick">
        <color indexed="46"/>
      </left>
      <right/>
      <top/>
      <bottom style="thin"/>
    </border>
    <border>
      <left style="thick">
        <color indexed="50"/>
      </left>
      <right/>
      <top style="thick">
        <color indexed="50"/>
      </top>
      <bottom/>
    </border>
    <border>
      <left/>
      <right/>
      <top style="thick">
        <color indexed="50"/>
      </top>
      <bottom/>
    </border>
    <border>
      <left/>
      <right style="thick">
        <color indexed="50"/>
      </right>
      <top style="thick">
        <color indexed="50"/>
      </top>
      <bottom/>
    </border>
    <border diagonalDown="1">
      <left style="thick">
        <color indexed="50"/>
      </left>
      <right/>
      <top style="thin"/>
      <bottom/>
      <diagonal style="thin"/>
    </border>
    <border diagonalDown="1">
      <left/>
      <right/>
      <top style="thin"/>
      <bottom/>
      <diagonal style="thin"/>
    </border>
    <border diagonalDown="1">
      <left/>
      <right style="thin"/>
      <top style="thin"/>
      <bottom/>
      <diagonal style="thin"/>
    </border>
    <border diagonalDown="1">
      <left style="thick">
        <color indexed="50"/>
      </left>
      <right/>
      <top/>
      <bottom style="thin"/>
      <diagonal style="thin"/>
    </border>
    <border diagonalDown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  <border>
      <left style="thin"/>
      <right style="thin"/>
      <top style="thin"/>
      <bottom style="thin"/>
    </border>
    <border>
      <left style="thin"/>
      <right style="thick">
        <color indexed="50"/>
      </right>
      <top style="thin"/>
      <bottom style="thin"/>
    </border>
    <border>
      <left style="thin"/>
      <right/>
      <top style="thin"/>
      <bottom style="thick">
        <color indexed="44"/>
      </bottom>
    </border>
    <border>
      <left/>
      <right/>
      <top style="thin"/>
      <bottom style="thick">
        <color indexed="44"/>
      </bottom>
    </border>
    <border>
      <left/>
      <right style="thin"/>
      <top style="thin"/>
      <bottom style="thick">
        <color indexed="44"/>
      </bottom>
    </border>
    <border>
      <left style="thick">
        <color indexed="46"/>
      </left>
      <right/>
      <top style="thin"/>
      <bottom/>
    </border>
    <border>
      <left/>
      <right style="thin"/>
      <top style="thin"/>
      <bottom/>
    </border>
    <border>
      <left style="thick">
        <color indexed="50"/>
      </left>
      <right style="thin"/>
      <top style="thin"/>
      <bottom style="thin"/>
    </border>
    <border>
      <left style="thin"/>
      <right style="thin"/>
      <top style="thin"/>
      <bottom style="thick">
        <color indexed="46"/>
      </bottom>
    </border>
    <border>
      <left style="thick">
        <color indexed="46"/>
      </left>
      <right style="thin"/>
      <top style="thick">
        <color indexed="46"/>
      </top>
      <bottom style="thin"/>
    </border>
    <border>
      <left style="thin"/>
      <right style="thin"/>
      <top style="thick">
        <color indexed="46"/>
      </top>
      <bottom style="thin"/>
    </border>
    <border>
      <left style="thin"/>
      <right style="thick">
        <color indexed="46"/>
      </right>
      <top style="thick">
        <color indexed="46"/>
      </top>
      <bottom style="thin"/>
    </border>
    <border diagonalDown="1">
      <left style="thick">
        <color indexed="46"/>
      </left>
      <right/>
      <top style="thin"/>
      <bottom/>
      <diagonal style="thin"/>
    </border>
    <border diagonalDown="1">
      <left style="thick">
        <color indexed="46"/>
      </left>
      <right/>
      <top/>
      <bottom style="thin"/>
      <diagonal style="thin"/>
    </border>
    <border>
      <left style="thin"/>
      <right style="thick">
        <color indexed="46"/>
      </right>
      <top style="thin"/>
      <bottom style="thin"/>
    </border>
    <border>
      <left/>
      <right style="thick">
        <color indexed="46"/>
      </right>
      <top style="thin"/>
      <bottom style="thin"/>
    </border>
    <border>
      <left/>
      <right style="thin"/>
      <top style="thin"/>
      <bottom style="thick">
        <color indexed="46"/>
      </bottom>
    </border>
    <border>
      <left/>
      <right style="thick">
        <color indexed="46"/>
      </right>
      <top style="thin"/>
      <bottom/>
    </border>
    <border>
      <left/>
      <right style="thick">
        <color indexed="46"/>
      </right>
      <top/>
      <bottom style="thin"/>
    </border>
    <border>
      <left style="thin"/>
      <right style="thick">
        <color indexed="44"/>
      </right>
      <top style="thin"/>
      <bottom style="thin"/>
    </border>
    <border>
      <left style="thick">
        <color theme="0" tint="-0.24993999302387238"/>
      </left>
      <right/>
      <top style="thin"/>
      <bottom style="thick">
        <color theme="0" tint="-0.24993999302387238"/>
      </bottom>
    </border>
    <border>
      <left/>
      <right style="thin"/>
      <top style="thin"/>
      <bottom style="thick">
        <color theme="0" tint="-0.24993999302387238"/>
      </bottom>
    </border>
    <border>
      <left style="thin"/>
      <right/>
      <top style="thin"/>
      <bottom style="thick">
        <color theme="0" tint="-0.24993999302387238"/>
      </bottom>
    </border>
    <border diagonalDown="1">
      <left style="thin"/>
      <right style="thin"/>
      <top style="thin"/>
      <bottom style="thick">
        <color indexed="44"/>
      </bottom>
      <diagonal style="thin"/>
    </border>
    <border>
      <left style="thick">
        <color indexed="44"/>
      </left>
      <right style="thin"/>
      <top style="thin"/>
      <bottom style="thick">
        <color indexed="44"/>
      </bottom>
    </border>
    <border>
      <left style="thin"/>
      <right style="thin"/>
      <top style="thin"/>
      <bottom style="thick">
        <color indexed="44"/>
      </bottom>
    </border>
    <border>
      <left style="thick">
        <color indexed="44"/>
      </left>
      <right/>
      <top style="thin"/>
      <bottom style="thin"/>
    </border>
    <border>
      <left style="thick">
        <color indexed="44"/>
      </left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ck">
        <color indexed="44"/>
      </right>
      <top style="thin"/>
      <bottom style="thin"/>
      <diagonal style="thin"/>
    </border>
    <border>
      <left/>
      <right style="thick">
        <color indexed="45"/>
      </right>
      <top style="thin"/>
      <bottom style="thin"/>
    </border>
    <border>
      <left style="thin"/>
      <right style="thick">
        <color indexed="45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/>
      <right style="thick">
        <color theme="0" tint="-0.24993999302387238"/>
      </right>
      <top style="thin"/>
      <bottom style="thick">
        <color theme="0" tint="-0.24993999302387238"/>
      </bottom>
    </border>
    <border>
      <left/>
      <right style="thick">
        <color theme="0" tint="-0.24993999302387238"/>
      </right>
      <top style="thin"/>
      <bottom style="thin"/>
    </border>
    <border>
      <left style="thick">
        <color theme="0" tint="-0.24993999302387238"/>
      </left>
      <right/>
      <top style="thick">
        <color theme="0" tint="-0.24993999302387238"/>
      </top>
      <bottom style="thin"/>
    </border>
    <border>
      <left/>
      <right/>
      <top style="thick">
        <color theme="0" tint="-0.24993999302387238"/>
      </top>
      <bottom style="thin"/>
    </border>
    <border>
      <left/>
      <right style="thick">
        <color theme="0" tint="-0.24993999302387238"/>
      </right>
      <top style="thick">
        <color theme="0" tint="-0.24993999302387238"/>
      </top>
      <bottom style="thin"/>
    </border>
    <border>
      <left style="thin">
        <color indexed="22"/>
      </left>
      <right/>
      <top style="thin"/>
      <bottom style="thin"/>
    </border>
    <border>
      <left/>
      <right/>
      <top style="thick">
        <color indexed="45"/>
      </top>
      <bottom/>
    </border>
    <border>
      <left style="thick">
        <color theme="0" tint="-0.24993999302387238"/>
      </left>
      <right/>
      <top style="thin"/>
      <bottom style="thin"/>
    </border>
    <border diagonalDown="1">
      <left style="thin"/>
      <right style="thick">
        <color indexed="44"/>
      </right>
      <top style="thin"/>
      <bottom style="thick">
        <color indexed="44"/>
      </bottom>
      <diagonal style="thin"/>
    </border>
    <border>
      <left/>
      <right style="thin"/>
      <top/>
      <bottom style="thick">
        <color indexed="46"/>
      </bottom>
    </border>
    <border>
      <left style="thin"/>
      <right/>
      <top style="thin"/>
      <bottom style="thick">
        <color indexed="46"/>
      </bottom>
    </border>
    <border>
      <left/>
      <right/>
      <top style="thin"/>
      <bottom style="thick">
        <color indexed="46"/>
      </bottom>
    </border>
    <border>
      <left style="thin"/>
      <right style="thick">
        <color indexed="46"/>
      </right>
      <top style="thin"/>
      <bottom style="thick">
        <color indexed="46"/>
      </bottom>
    </border>
    <border>
      <left style="thick">
        <color indexed="45"/>
      </left>
      <right style="thin"/>
      <top/>
      <bottom style="thick">
        <color indexed="45"/>
      </bottom>
    </border>
    <border>
      <left style="thin"/>
      <right style="thin"/>
      <top/>
      <bottom style="thick">
        <color indexed="45"/>
      </bottom>
    </border>
    <border>
      <left style="thick">
        <color indexed="45"/>
      </left>
      <right style="thin"/>
      <top style="thin"/>
      <bottom style="thin"/>
    </border>
    <border>
      <left style="thin"/>
      <right/>
      <top style="thin"/>
      <bottom style="thick">
        <color indexed="45"/>
      </bottom>
    </border>
    <border>
      <left/>
      <right/>
      <top style="thin"/>
      <bottom style="thick">
        <color indexed="45"/>
      </bottom>
    </border>
    <border>
      <left/>
      <right style="thin"/>
      <top style="thin"/>
      <bottom style="thick">
        <color indexed="45"/>
      </bottom>
    </border>
    <border>
      <left style="thick">
        <color indexed="44"/>
      </left>
      <right style="thin"/>
      <top style="thick">
        <color indexed="44"/>
      </top>
      <bottom style="thin"/>
    </border>
    <border>
      <left style="thin"/>
      <right style="thin"/>
      <top style="thick">
        <color indexed="44"/>
      </top>
      <bottom style="thin"/>
    </border>
    <border>
      <left style="thin"/>
      <right style="thick">
        <color indexed="44"/>
      </right>
      <top style="thick">
        <color indexed="44"/>
      </top>
      <bottom style="thin"/>
    </border>
    <border>
      <left style="thick">
        <color indexed="45"/>
      </left>
      <right style="thin"/>
      <top style="thick">
        <color indexed="45"/>
      </top>
      <bottom style="thin"/>
    </border>
    <border>
      <left style="thin"/>
      <right style="thin"/>
      <top style="thick">
        <color indexed="45"/>
      </top>
      <bottom style="thin"/>
    </border>
    <border>
      <left style="thin"/>
      <right style="thick">
        <color indexed="45"/>
      </right>
      <top style="thick">
        <color indexed="45"/>
      </top>
      <bottom style="thin"/>
    </border>
    <border diagonalDown="1">
      <left style="thick">
        <color indexed="44"/>
      </left>
      <right style="thin"/>
      <top style="thin"/>
      <bottom style="thin"/>
      <diagonal style="thin"/>
    </border>
    <border>
      <left/>
      <right style="thick">
        <color indexed="45"/>
      </right>
      <top style="thin"/>
      <bottom style="thick">
        <color indexed="45"/>
      </bottom>
    </border>
    <border>
      <left style="thick">
        <color indexed="43"/>
      </left>
      <right/>
      <top style="thick">
        <color indexed="43"/>
      </top>
      <bottom/>
    </border>
    <border>
      <left/>
      <right/>
      <top style="thick">
        <color indexed="43"/>
      </top>
      <bottom/>
    </border>
    <border>
      <left/>
      <right style="thick">
        <color indexed="43"/>
      </right>
      <top style="thick">
        <color indexed="43"/>
      </top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0" fillId="0" borderId="0" applyFont="0" applyFill="0" applyBorder="0" applyProtection="0">
      <alignment/>
    </xf>
  </cellStyleXfs>
  <cellXfs count="292"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textRotation="255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textRotation="255"/>
    </xf>
    <xf numFmtId="0" fontId="4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 textRotation="255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5" fontId="0" fillId="0" borderId="0" xfId="0" applyNumberFormat="1" applyFont="1" applyFill="1" applyBorder="1" applyAlignment="1">
      <alignment horizontal="center" vertical="center"/>
    </xf>
    <xf numFmtId="5" fontId="0" fillId="0" borderId="3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5" fontId="0" fillId="0" borderId="0" xfId="0" applyNumberFormat="1" applyFont="1" applyFill="1" applyBorder="1" applyAlignment="1">
      <alignment horizontal="right" vertical="center"/>
    </xf>
    <xf numFmtId="5" fontId="0" fillId="0" borderId="8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5" fontId="0" fillId="0" borderId="14" xfId="0" applyNumberFormat="1" applyFont="1" applyFill="1" applyBorder="1" applyAlignment="1">
      <alignment horizontal="right" vertical="center"/>
    </xf>
    <xf numFmtId="0" fontId="0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10" fillId="0" borderId="18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5" fontId="0" fillId="0" borderId="19" xfId="0" applyNumberFormat="1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10" fillId="0" borderId="20" xfId="0" applyFont="1" applyFill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3" fillId="2" borderId="23" xfId="0" applyFont="1" applyFill="1" applyBorder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0" fillId="3" borderId="25" xfId="0" applyFill="1" applyBorder="1" applyAlignment="1">
      <alignment horizontal="right" vertical="center"/>
    </xf>
    <xf numFmtId="0" fontId="0" fillId="3" borderId="18" xfId="0" applyFont="1" applyFill="1" applyBorder="1" applyAlignment="1">
      <alignment horizontal="right" vertical="center"/>
    </xf>
    <xf numFmtId="0" fontId="0" fillId="3" borderId="18" xfId="0" applyFill="1" applyBorder="1" applyAlignment="1">
      <alignment horizontal="left" vertical="center"/>
    </xf>
    <xf numFmtId="0" fontId="0" fillId="3" borderId="18" xfId="0" applyFont="1" applyFill="1" applyBorder="1" applyAlignment="1">
      <alignment horizontal="left" vertical="center"/>
    </xf>
    <xf numFmtId="0" fontId="0" fillId="3" borderId="26" xfId="0" applyFont="1" applyFill="1" applyBorder="1" applyAlignment="1">
      <alignment horizontal="left" vertical="center"/>
    </xf>
    <xf numFmtId="0" fontId="0" fillId="4" borderId="25" xfId="0" applyFill="1" applyBorder="1" applyAlignment="1">
      <alignment horizontal="right" vertical="center"/>
    </xf>
    <xf numFmtId="0" fontId="0" fillId="4" borderId="18" xfId="0" applyFont="1" applyFill="1" applyBorder="1" applyAlignment="1">
      <alignment horizontal="right" vertical="center"/>
    </xf>
    <xf numFmtId="0" fontId="0" fillId="4" borderId="18" xfId="0" applyFill="1" applyBorder="1" applyAlignment="1">
      <alignment horizontal="left" vertical="center"/>
    </xf>
    <xf numFmtId="0" fontId="0" fillId="4" borderId="18" xfId="0" applyFont="1" applyFill="1" applyBorder="1" applyAlignment="1">
      <alignment horizontal="left" vertical="center"/>
    </xf>
    <xf numFmtId="0" fontId="0" fillId="4" borderId="26" xfId="0" applyFont="1" applyFill="1" applyBorder="1" applyAlignment="1">
      <alignment horizontal="left" vertical="center"/>
    </xf>
    <xf numFmtId="0" fontId="3" fillId="5" borderId="27" xfId="0" applyFont="1" applyFill="1" applyBorder="1" applyAlignment="1">
      <alignment horizontal="right" vertical="center"/>
    </xf>
    <xf numFmtId="0" fontId="3" fillId="5" borderId="23" xfId="0" applyFont="1" applyFill="1" applyBorder="1" applyAlignment="1">
      <alignment horizontal="right" vertical="center"/>
    </xf>
    <xf numFmtId="0" fontId="11" fillId="0" borderId="23" xfId="0" applyFont="1" applyFill="1" applyBorder="1" applyAlignment="1">
      <alignment horizontal="center" vertical="center"/>
    </xf>
    <xf numFmtId="0" fontId="7" fillId="6" borderId="28" xfId="0" applyFont="1" applyFill="1" applyBorder="1" applyAlignment="1">
      <alignment horizontal="center" vertical="center"/>
    </xf>
    <xf numFmtId="0" fontId="7" fillId="6" borderId="29" xfId="0" applyFont="1" applyFill="1" applyBorder="1" applyAlignment="1">
      <alignment horizontal="center" vertical="center"/>
    </xf>
    <xf numFmtId="0" fontId="7" fillId="6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184" fontId="0" fillId="0" borderId="26" xfId="0" applyNumberFormat="1" applyFont="1" applyFill="1" applyBorder="1" applyAlignment="1">
      <alignment horizontal="center" vertical="center"/>
    </xf>
    <xf numFmtId="184" fontId="0" fillId="0" borderId="37" xfId="0" applyNumberFormat="1" applyFont="1" applyFill="1" applyBorder="1" applyAlignment="1">
      <alignment horizontal="center" vertical="center"/>
    </xf>
    <xf numFmtId="184" fontId="0" fillId="0" borderId="38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179" fontId="0" fillId="7" borderId="39" xfId="0" applyNumberFormat="1" applyFont="1" applyFill="1" applyBorder="1" applyAlignment="1">
      <alignment horizontal="right" vertical="center"/>
    </xf>
    <xf numFmtId="179" fontId="0" fillId="7" borderId="40" xfId="0" applyNumberFormat="1" applyFont="1" applyFill="1" applyBorder="1" applyAlignment="1">
      <alignment horizontal="right" vertical="center"/>
    </xf>
    <xf numFmtId="179" fontId="0" fillId="7" borderId="41" xfId="0" applyNumberFormat="1" applyFont="1" applyFill="1" applyBorder="1" applyAlignment="1">
      <alignment horizontal="right" vertical="center"/>
    </xf>
    <xf numFmtId="176" fontId="0" fillId="0" borderId="39" xfId="0" applyNumberFormat="1" applyFont="1" applyFill="1" applyBorder="1" applyAlignment="1">
      <alignment horizontal="left" vertical="center"/>
    </xf>
    <xf numFmtId="176" fontId="0" fillId="0" borderId="41" xfId="0" applyNumberFormat="1" applyFont="1" applyFill="1" applyBorder="1" applyAlignment="1">
      <alignment horizontal="left" vertical="center"/>
    </xf>
    <xf numFmtId="38" fontId="0" fillId="7" borderId="19" xfId="20" applyFont="1" applyFill="1" applyBorder="1" applyAlignment="1">
      <alignment horizontal="right" vertical="center"/>
    </xf>
    <xf numFmtId="38" fontId="0" fillId="7" borderId="18" xfId="20" applyFont="1" applyFill="1" applyBorder="1" applyAlignment="1">
      <alignment horizontal="right" vertical="center"/>
    </xf>
    <xf numFmtId="38" fontId="0" fillId="7" borderId="26" xfId="20" applyFont="1" applyFill="1" applyBorder="1" applyAlignment="1">
      <alignment horizontal="right" vertical="center"/>
    </xf>
    <xf numFmtId="176" fontId="0" fillId="0" borderId="19" xfId="0" applyNumberFormat="1" applyFont="1" applyFill="1" applyBorder="1" applyAlignment="1">
      <alignment horizontal="left" vertical="center"/>
    </xf>
    <xf numFmtId="176" fontId="0" fillId="0" borderId="26" xfId="0" applyNumberFormat="1" applyFont="1" applyFill="1" applyBorder="1" applyAlignment="1">
      <alignment horizontal="left" vertical="center"/>
    </xf>
    <xf numFmtId="179" fontId="0" fillId="7" borderId="19" xfId="0" applyNumberFormat="1" applyFont="1" applyFill="1" applyBorder="1" applyAlignment="1">
      <alignment horizontal="right" vertical="center"/>
    </xf>
    <xf numFmtId="179" fontId="0" fillId="7" borderId="18" xfId="0" applyNumberFormat="1" applyFont="1" applyFill="1" applyBorder="1" applyAlignment="1">
      <alignment horizontal="right" vertical="center"/>
    </xf>
    <xf numFmtId="179" fontId="0" fillId="7" borderId="26" xfId="0" applyNumberFormat="1" applyFont="1" applyFill="1" applyBorder="1" applyAlignment="1">
      <alignment horizontal="right" vertical="center"/>
    </xf>
    <xf numFmtId="0" fontId="7" fillId="8" borderId="42" xfId="0" applyFont="1" applyFill="1" applyBorder="1" applyAlignment="1">
      <alignment horizontal="center" vertical="center" wrapText="1"/>
    </xf>
    <xf numFmtId="0" fontId="7" fillId="8" borderId="22" xfId="0" applyFont="1" applyFill="1" applyBorder="1" applyAlignment="1">
      <alignment horizontal="center" vertical="center" wrapText="1"/>
    </xf>
    <xf numFmtId="0" fontId="7" fillId="8" borderId="43" xfId="0" applyFont="1" applyFill="1" applyBorder="1" applyAlignment="1">
      <alignment horizontal="center" vertical="center" wrapText="1"/>
    </xf>
    <xf numFmtId="5" fontId="0" fillId="3" borderId="37" xfId="0" applyNumberFormat="1" applyFont="1" applyFill="1" applyBorder="1" applyAlignment="1">
      <alignment horizontal="right" vertical="center"/>
    </xf>
    <xf numFmtId="183" fontId="0" fillId="0" borderId="26" xfId="0" applyNumberFormat="1" applyFont="1" applyFill="1" applyBorder="1" applyAlignment="1">
      <alignment horizontal="center" vertical="center"/>
    </xf>
    <xf numFmtId="183" fontId="0" fillId="0" borderId="37" xfId="0" applyNumberFormat="1" applyFont="1" applyFill="1" applyBorder="1" applyAlignment="1">
      <alignment horizontal="center" vertical="center"/>
    </xf>
    <xf numFmtId="5" fontId="0" fillId="0" borderId="37" xfId="0" applyNumberFormat="1" applyFont="1" applyFill="1" applyBorder="1" applyAlignment="1">
      <alignment horizontal="right" vertical="center"/>
    </xf>
    <xf numFmtId="5" fontId="0" fillId="0" borderId="26" xfId="0" applyNumberFormat="1" applyFont="1" applyFill="1" applyBorder="1" applyAlignment="1">
      <alignment horizontal="right" vertical="center"/>
    </xf>
    <xf numFmtId="5" fontId="0" fillId="4" borderId="26" xfId="0" applyNumberFormat="1" applyFont="1" applyFill="1" applyBorder="1" applyAlignment="1">
      <alignment horizontal="right" vertical="center"/>
    </xf>
    <xf numFmtId="5" fontId="0" fillId="4" borderId="37" xfId="0" applyNumberFormat="1" applyFont="1" applyFill="1" applyBorder="1" applyAlignment="1">
      <alignment horizontal="right" vertical="center"/>
    </xf>
    <xf numFmtId="0" fontId="4" fillId="0" borderId="7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185" fontId="0" fillId="0" borderId="37" xfId="0" applyNumberFormat="1" applyFont="1" applyFill="1" applyBorder="1" applyAlignment="1">
      <alignment horizontal="right" vertical="center" shrinkToFit="1"/>
    </xf>
    <xf numFmtId="185" fontId="0" fillId="4" borderId="37" xfId="0" applyNumberFormat="1" applyFont="1" applyFill="1" applyBorder="1" applyAlignment="1">
      <alignment horizontal="right" vertical="center"/>
    </xf>
    <xf numFmtId="0" fontId="0" fillId="6" borderId="44" xfId="0" applyFont="1" applyFill="1" applyBorder="1" applyAlignment="1">
      <alignment horizontal="center" vertical="center"/>
    </xf>
    <xf numFmtId="0" fontId="0" fillId="6" borderId="37" xfId="0" applyFont="1" applyFill="1" applyBorder="1" applyAlignment="1">
      <alignment horizontal="center" vertical="center"/>
    </xf>
    <xf numFmtId="185" fontId="0" fillId="3" borderId="37" xfId="0" applyNumberFormat="1" applyFont="1" applyFill="1" applyBorder="1" applyAlignment="1">
      <alignment horizontal="right" vertical="center"/>
    </xf>
    <xf numFmtId="0" fontId="0" fillId="0" borderId="37" xfId="0" applyFont="1" applyBorder="1" applyAlignment="1">
      <alignment horizontal="center" vertical="center" shrinkToFit="1"/>
    </xf>
    <xf numFmtId="0" fontId="8" fillId="0" borderId="37" xfId="0" applyFont="1" applyBorder="1" applyAlignment="1">
      <alignment horizontal="center" vertical="center" shrinkToFit="1"/>
    </xf>
    <xf numFmtId="0" fontId="0" fillId="0" borderId="44" xfId="0" applyFont="1" applyBorder="1" applyAlignment="1">
      <alignment horizontal="left" vertical="center" shrinkToFit="1"/>
    </xf>
    <xf numFmtId="0" fontId="0" fillId="0" borderId="37" xfId="0" applyFont="1" applyBorder="1" applyAlignment="1">
      <alignment horizontal="left" vertical="center" shrinkToFit="1"/>
    </xf>
    <xf numFmtId="0" fontId="0" fillId="0" borderId="44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185" fontId="0" fillId="3" borderId="38" xfId="0" applyNumberFormat="1" applyFont="1" applyFill="1" applyBorder="1" applyAlignment="1">
      <alignment horizontal="right" vertical="center"/>
    </xf>
    <xf numFmtId="0" fontId="0" fillId="0" borderId="38" xfId="0" applyFont="1" applyFill="1" applyBorder="1" applyAlignment="1">
      <alignment horizontal="center" vertical="center"/>
    </xf>
    <xf numFmtId="185" fontId="0" fillId="0" borderId="38" xfId="0" applyNumberFormat="1" applyFont="1" applyFill="1" applyBorder="1" applyAlignment="1">
      <alignment horizontal="right" vertical="center" shrinkToFit="1"/>
    </xf>
    <xf numFmtId="185" fontId="0" fillId="4" borderId="38" xfId="0" applyNumberFormat="1" applyFont="1" applyFill="1" applyBorder="1" applyAlignment="1">
      <alignment horizontal="right" vertical="center"/>
    </xf>
    <xf numFmtId="5" fontId="0" fillId="0" borderId="19" xfId="0" applyNumberFormat="1" applyFont="1" applyFill="1" applyBorder="1" applyAlignment="1">
      <alignment horizontal="right" vertical="center"/>
    </xf>
    <xf numFmtId="5" fontId="0" fillId="0" borderId="18" xfId="0" applyNumberFormat="1" applyFont="1" applyFill="1" applyBorder="1" applyAlignment="1">
      <alignment horizontal="right" vertical="center"/>
    </xf>
    <xf numFmtId="5" fontId="0" fillId="4" borderId="45" xfId="0" applyNumberFormat="1" applyFont="1" applyFill="1" applyBorder="1" applyAlignment="1">
      <alignment horizontal="right" vertical="center"/>
    </xf>
    <xf numFmtId="0" fontId="7" fillId="8" borderId="46" xfId="0" applyFont="1" applyFill="1" applyBorder="1" applyAlignment="1">
      <alignment horizontal="center" vertical="center"/>
    </xf>
    <xf numFmtId="0" fontId="7" fillId="8" borderId="47" xfId="0" applyFont="1" applyFill="1" applyBorder="1" applyAlignment="1">
      <alignment horizontal="center" vertical="center"/>
    </xf>
    <xf numFmtId="0" fontId="7" fillId="8" borderId="48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5" fontId="0" fillId="3" borderId="26" xfId="0" applyNumberFormat="1" applyFont="1" applyFill="1" applyBorder="1" applyAlignment="1">
      <alignment horizontal="right" vertical="center"/>
    </xf>
    <xf numFmtId="5" fontId="0" fillId="3" borderId="51" xfId="0" applyNumberFormat="1" applyFont="1" applyFill="1" applyBorder="1" applyAlignment="1">
      <alignment horizontal="right" vertical="center"/>
    </xf>
    <xf numFmtId="177" fontId="0" fillId="0" borderId="37" xfId="0" applyNumberFormat="1" applyFont="1" applyFill="1" applyBorder="1" applyAlignment="1">
      <alignment horizontal="right" vertical="center"/>
    </xf>
    <xf numFmtId="5" fontId="0" fillId="0" borderId="52" xfId="0" applyNumberFormat="1" applyFont="1" applyFill="1" applyBorder="1" applyAlignment="1">
      <alignment horizontal="right" vertical="center"/>
    </xf>
    <xf numFmtId="5" fontId="0" fillId="0" borderId="51" xfId="0" applyNumberFormat="1" applyFont="1" applyFill="1" applyBorder="1" applyAlignment="1">
      <alignment horizontal="right" vertical="center"/>
    </xf>
    <xf numFmtId="183" fontId="0" fillId="0" borderId="51" xfId="0" applyNumberFormat="1" applyFont="1" applyFill="1" applyBorder="1" applyAlignment="1">
      <alignment horizontal="center" vertical="center"/>
    </xf>
    <xf numFmtId="177" fontId="0" fillId="0" borderId="51" xfId="0" applyNumberFormat="1" applyFont="1" applyFill="1" applyBorder="1" applyAlignment="1">
      <alignment horizontal="right" vertical="center"/>
    </xf>
    <xf numFmtId="184" fontId="0" fillId="0" borderId="51" xfId="0" applyNumberFormat="1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181" fontId="0" fillId="0" borderId="22" xfId="0" applyNumberFormat="1" applyFont="1" applyFill="1" applyBorder="1" applyAlignment="1">
      <alignment horizontal="center" vertical="center"/>
    </xf>
    <xf numFmtId="181" fontId="0" fillId="0" borderId="43" xfId="0" applyNumberFormat="1" applyFont="1" applyFill="1" applyBorder="1" applyAlignment="1">
      <alignment horizontal="center" vertical="center"/>
    </xf>
    <xf numFmtId="181" fontId="0" fillId="0" borderId="23" xfId="0" applyNumberFormat="1" applyFont="1" applyFill="1" applyBorder="1" applyAlignment="1">
      <alignment horizontal="center" vertical="center"/>
    </xf>
    <xf numFmtId="181" fontId="0" fillId="0" borderId="24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177" fontId="0" fillId="0" borderId="26" xfId="0" applyNumberFormat="1" applyFont="1" applyFill="1" applyBorder="1" applyAlignment="1">
      <alignment horizontal="right" vertical="center"/>
    </xf>
    <xf numFmtId="5" fontId="0" fillId="4" borderId="53" xfId="0" applyNumberFormat="1" applyFont="1" applyFill="1" applyBorder="1" applyAlignment="1">
      <alignment horizontal="right" vertical="center"/>
    </xf>
    <xf numFmtId="181" fontId="0" fillId="0" borderId="54" xfId="0" applyNumberFormat="1" applyFont="1" applyFill="1" applyBorder="1" applyAlignment="1">
      <alignment horizontal="center" vertical="center"/>
    </xf>
    <xf numFmtId="181" fontId="0" fillId="0" borderId="55" xfId="0" applyNumberFormat="1" applyFont="1" applyFill="1" applyBorder="1" applyAlignment="1">
      <alignment horizontal="center" vertical="center"/>
    </xf>
    <xf numFmtId="181" fontId="0" fillId="0" borderId="37" xfId="0" applyNumberFormat="1" applyFont="1" applyFill="1" applyBorder="1" applyAlignment="1">
      <alignment horizontal="center" vertical="center"/>
    </xf>
    <xf numFmtId="181" fontId="0" fillId="0" borderId="56" xfId="0" applyNumberFormat="1" applyFont="1" applyFill="1" applyBorder="1" applyAlignment="1">
      <alignment horizontal="center" vertical="center"/>
    </xf>
    <xf numFmtId="6" fontId="0" fillId="0" borderId="37" xfId="0" applyNumberFormat="1" applyFont="1" applyFill="1" applyBorder="1" applyAlignment="1">
      <alignment horizontal="center" vertical="center"/>
    </xf>
    <xf numFmtId="6" fontId="0" fillId="0" borderId="56" xfId="0" applyNumberFormat="1" applyFont="1" applyFill="1" applyBorder="1" applyAlignment="1">
      <alignment horizontal="center" vertical="center"/>
    </xf>
    <xf numFmtId="177" fontId="0" fillId="0" borderId="37" xfId="0" applyNumberFormat="1" applyFont="1" applyFill="1" applyBorder="1" applyAlignment="1">
      <alignment horizontal="center" vertical="center"/>
    </xf>
    <xf numFmtId="177" fontId="0" fillId="0" borderId="56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left" vertical="center"/>
    </xf>
    <xf numFmtId="0" fontId="5" fillId="0" borderId="5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left" vertical="center"/>
    </xf>
    <xf numFmtId="0" fontId="0" fillId="0" borderId="62" xfId="0" applyFont="1" applyFill="1" applyBorder="1" applyAlignment="1">
      <alignment horizontal="left" vertical="center"/>
    </xf>
    <xf numFmtId="186" fontId="0" fillId="0" borderId="37" xfId="0" applyNumberFormat="1" applyFont="1" applyFill="1" applyBorder="1" applyAlignment="1">
      <alignment horizontal="center" vertical="center"/>
    </xf>
    <xf numFmtId="186" fontId="0" fillId="0" borderId="56" xfId="0" applyNumberFormat="1" applyFont="1" applyFill="1" applyBorder="1" applyAlignment="1">
      <alignment horizontal="center" vertical="center"/>
    </xf>
    <xf numFmtId="178" fontId="0" fillId="0" borderId="37" xfId="0" applyNumberFormat="1" applyFont="1" applyFill="1" applyBorder="1" applyAlignment="1">
      <alignment horizontal="center" vertical="center"/>
    </xf>
    <xf numFmtId="178" fontId="0" fillId="0" borderId="56" xfId="0" applyNumberFormat="1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182" fontId="0" fillId="0" borderId="37" xfId="0" applyNumberFormat="1" applyFont="1" applyFill="1" applyBorder="1" applyAlignment="1">
      <alignment horizontal="center" vertical="center"/>
    </xf>
    <xf numFmtId="182" fontId="0" fillId="0" borderId="56" xfId="0" applyNumberFormat="1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left" vertical="center"/>
    </xf>
    <xf numFmtId="0" fontId="0" fillId="0" borderId="37" xfId="0" applyFont="1" applyFill="1" applyBorder="1" applyAlignment="1">
      <alignment horizontal="left" vertical="center"/>
    </xf>
    <xf numFmtId="0" fontId="0" fillId="7" borderId="37" xfId="0" applyFill="1" applyBorder="1" applyAlignment="1">
      <alignment horizontal="center" vertical="center"/>
    </xf>
    <xf numFmtId="0" fontId="0" fillId="7" borderId="37" xfId="0" applyFont="1" applyFill="1" applyBorder="1" applyAlignment="1">
      <alignment horizontal="center" vertical="center"/>
    </xf>
    <xf numFmtId="0" fontId="0" fillId="9" borderId="37" xfId="0" applyFill="1" applyBorder="1" applyAlignment="1">
      <alignment horizontal="center" vertical="center"/>
    </xf>
    <xf numFmtId="0" fontId="0" fillId="9" borderId="37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38" fontId="0" fillId="0" borderId="37" xfId="20" applyFont="1" applyFill="1" applyBorder="1" applyAlignment="1">
      <alignment horizontal="center" vertical="center"/>
    </xf>
    <xf numFmtId="38" fontId="0" fillId="0" borderId="56" xfId="20" applyFont="1" applyFill="1" applyBorder="1" applyAlignment="1">
      <alignment horizontal="center" vertical="center"/>
    </xf>
    <xf numFmtId="0" fontId="0" fillId="7" borderId="19" xfId="0" applyFill="1" applyBorder="1" applyAlignment="1">
      <alignment horizontal="left" vertical="center" shrinkToFit="1"/>
    </xf>
    <xf numFmtId="0" fontId="0" fillId="7" borderId="18" xfId="0" applyFont="1" applyFill="1" applyBorder="1" applyAlignment="1">
      <alignment horizontal="left" vertical="center" shrinkToFit="1"/>
    </xf>
    <xf numFmtId="0" fontId="0" fillId="7" borderId="67" xfId="0" applyFont="1" applyFill="1" applyBorder="1" applyAlignment="1">
      <alignment horizontal="left" vertical="center" shrinkToFit="1"/>
    </xf>
    <xf numFmtId="0" fontId="0" fillId="7" borderId="37" xfId="0" applyFill="1" applyBorder="1" applyAlignment="1">
      <alignment horizontal="left" vertical="center"/>
    </xf>
    <xf numFmtId="0" fontId="0" fillId="7" borderId="37" xfId="0" applyFont="1" applyFill="1" applyBorder="1" applyAlignment="1">
      <alignment horizontal="left" vertical="center"/>
    </xf>
    <xf numFmtId="0" fontId="0" fillId="7" borderId="68" xfId="0" applyFont="1" applyFill="1" applyBorder="1" applyAlignment="1">
      <alignment horizontal="left" vertical="center"/>
    </xf>
    <xf numFmtId="180" fontId="0" fillId="7" borderId="19" xfId="0" applyNumberFormat="1" applyFont="1" applyFill="1" applyBorder="1" applyAlignment="1">
      <alignment horizontal="center" vertical="center"/>
    </xf>
    <xf numFmtId="180" fontId="0" fillId="7" borderId="18" xfId="0" applyNumberFormat="1" applyFont="1" applyFill="1" applyBorder="1" applyAlignment="1">
      <alignment horizontal="center" vertical="center"/>
    </xf>
    <xf numFmtId="180" fontId="0" fillId="7" borderId="69" xfId="0" applyNumberFormat="1" applyFont="1" applyFill="1" applyBorder="1" applyAlignment="1">
      <alignment horizontal="center" vertical="center"/>
    </xf>
    <xf numFmtId="180" fontId="0" fillId="7" borderId="37" xfId="0" applyNumberFormat="1" applyFont="1" applyFill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9" fillId="10" borderId="72" xfId="0" applyFont="1" applyFill="1" applyBorder="1" applyAlignment="1">
      <alignment horizontal="center" vertical="center" shrinkToFit="1"/>
    </xf>
    <xf numFmtId="0" fontId="9" fillId="10" borderId="73" xfId="0" applyFont="1" applyFill="1" applyBorder="1" applyAlignment="1">
      <alignment horizontal="center" vertical="center" shrinkToFit="1"/>
    </xf>
    <xf numFmtId="0" fontId="9" fillId="10" borderId="74" xfId="0" applyFont="1" applyFill="1" applyBorder="1" applyAlignment="1">
      <alignment horizontal="center" vertical="center" shrinkToFit="1"/>
    </xf>
    <xf numFmtId="187" fontId="0" fillId="7" borderId="19" xfId="0" applyNumberFormat="1" applyFont="1" applyFill="1" applyBorder="1" applyAlignment="1">
      <alignment horizontal="center" vertical="center"/>
    </xf>
    <xf numFmtId="187" fontId="0" fillId="7" borderId="18" xfId="0" applyNumberFormat="1" applyFont="1" applyFill="1" applyBorder="1" applyAlignment="1">
      <alignment horizontal="center" vertical="center"/>
    </xf>
    <xf numFmtId="187" fontId="0" fillId="7" borderId="75" xfId="0" applyNumberFormat="1" applyFont="1" applyFill="1" applyBorder="1" applyAlignment="1">
      <alignment horizontal="center" vertical="center"/>
    </xf>
    <xf numFmtId="187" fontId="0" fillId="7" borderId="26" xfId="0" applyNumberFormat="1" applyFont="1" applyFill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5" fontId="0" fillId="4" borderId="51" xfId="0" applyNumberFormat="1" applyFont="1" applyFill="1" applyBorder="1" applyAlignment="1">
      <alignment horizontal="right" vertical="center"/>
    </xf>
    <xf numFmtId="176" fontId="0" fillId="0" borderId="60" xfId="0" applyNumberFormat="1" applyFont="1" applyFill="1" applyBorder="1" applyAlignment="1">
      <alignment horizontal="center" vertical="center"/>
    </xf>
    <xf numFmtId="176" fontId="0" fillId="0" borderId="78" xfId="0" applyNumberFormat="1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 textRotation="255"/>
    </xf>
    <xf numFmtId="0" fontId="3" fillId="3" borderId="22" xfId="0" applyFont="1" applyFill="1" applyBorder="1" applyAlignment="1">
      <alignment horizontal="center" vertical="center" textRotation="255"/>
    </xf>
    <xf numFmtId="0" fontId="3" fillId="3" borderId="43" xfId="0" applyFont="1" applyFill="1" applyBorder="1" applyAlignment="1">
      <alignment horizontal="center" vertical="center" textRotation="255"/>
    </xf>
    <xf numFmtId="0" fontId="3" fillId="3" borderId="2" xfId="0" applyFont="1" applyFill="1" applyBorder="1" applyAlignment="1">
      <alignment horizontal="center" vertical="center" textRotation="255"/>
    </xf>
    <xf numFmtId="0" fontId="3" fillId="3" borderId="0" xfId="0" applyFont="1" applyFill="1" applyBorder="1" applyAlignment="1">
      <alignment horizontal="center" vertical="center" textRotation="255"/>
    </xf>
    <xf numFmtId="0" fontId="3" fillId="3" borderId="1" xfId="0" applyFont="1" applyFill="1" applyBorder="1" applyAlignment="1">
      <alignment horizontal="center" vertical="center" textRotation="255"/>
    </xf>
    <xf numFmtId="0" fontId="3" fillId="3" borderId="27" xfId="0" applyFont="1" applyFill="1" applyBorder="1" applyAlignment="1">
      <alignment horizontal="center" vertical="center" textRotation="255"/>
    </xf>
    <xf numFmtId="0" fontId="3" fillId="3" borderId="23" xfId="0" applyFont="1" applyFill="1" applyBorder="1" applyAlignment="1">
      <alignment horizontal="center" vertical="center" textRotation="255"/>
    </xf>
    <xf numFmtId="0" fontId="3" fillId="3" borderId="24" xfId="0" applyFont="1" applyFill="1" applyBorder="1" applyAlignment="1">
      <alignment horizontal="center" vertical="center" textRotation="255"/>
    </xf>
    <xf numFmtId="0" fontId="0" fillId="3" borderId="19" xfId="0" applyFont="1" applyFill="1" applyBorder="1" applyAlignment="1">
      <alignment horizontal="left" vertical="center"/>
    </xf>
    <xf numFmtId="0" fontId="3" fillId="4" borderId="42" xfId="0" applyFont="1" applyFill="1" applyBorder="1" applyAlignment="1">
      <alignment horizontal="center" vertical="center" textRotation="255"/>
    </xf>
    <xf numFmtId="0" fontId="3" fillId="4" borderId="22" xfId="0" applyFont="1" applyFill="1" applyBorder="1" applyAlignment="1">
      <alignment horizontal="center" vertical="center" textRotation="255"/>
    </xf>
    <xf numFmtId="0" fontId="3" fillId="4" borderId="43" xfId="0" applyFont="1" applyFill="1" applyBorder="1" applyAlignment="1">
      <alignment horizontal="center" vertical="center" textRotation="255"/>
    </xf>
    <xf numFmtId="0" fontId="3" fillId="4" borderId="2" xfId="0" applyFont="1" applyFill="1" applyBorder="1" applyAlignment="1">
      <alignment horizontal="center" vertical="center" textRotation="255"/>
    </xf>
    <xf numFmtId="0" fontId="3" fillId="4" borderId="0" xfId="0" applyFont="1" applyFill="1" applyBorder="1" applyAlignment="1">
      <alignment horizontal="center" vertical="center" textRotation="255"/>
    </xf>
    <xf numFmtId="0" fontId="3" fillId="4" borderId="1" xfId="0" applyFont="1" applyFill="1" applyBorder="1" applyAlignment="1">
      <alignment horizontal="center" vertical="center" textRotation="255"/>
    </xf>
    <xf numFmtId="0" fontId="3" fillId="4" borderId="4" xfId="0" applyFont="1" applyFill="1" applyBorder="1" applyAlignment="1">
      <alignment horizontal="center" vertical="center" textRotation="255"/>
    </xf>
    <xf numFmtId="0" fontId="3" fillId="4" borderId="5" xfId="0" applyFont="1" applyFill="1" applyBorder="1" applyAlignment="1">
      <alignment horizontal="center" vertical="center" textRotation="255"/>
    </xf>
    <xf numFmtId="0" fontId="3" fillId="4" borderId="79" xfId="0" applyFont="1" applyFill="1" applyBorder="1" applyAlignment="1">
      <alignment horizontal="center" vertical="center" textRotation="255"/>
    </xf>
    <xf numFmtId="0" fontId="0" fillId="4" borderId="80" xfId="0" applyFont="1" applyFill="1" applyBorder="1" applyAlignment="1">
      <alignment horizontal="left" vertical="center"/>
    </xf>
    <xf numFmtId="0" fontId="0" fillId="4" borderId="81" xfId="0" applyFont="1" applyFill="1" applyBorder="1" applyAlignment="1">
      <alignment horizontal="left" vertical="center"/>
    </xf>
    <xf numFmtId="0" fontId="0" fillId="4" borderId="53" xfId="0" applyFont="1" applyFill="1" applyBorder="1" applyAlignment="1">
      <alignment horizontal="left" vertical="center"/>
    </xf>
    <xf numFmtId="0" fontId="0" fillId="4" borderId="19" xfId="0" applyFont="1" applyFill="1" applyBorder="1" applyAlignment="1">
      <alignment horizontal="left" vertical="center"/>
    </xf>
    <xf numFmtId="5" fontId="0" fillId="4" borderId="82" xfId="0" applyNumberFormat="1" applyFont="1" applyFill="1" applyBorder="1" applyAlignment="1">
      <alignment horizontal="right" vertical="center"/>
    </xf>
    <xf numFmtId="31" fontId="4" fillId="0" borderId="40" xfId="0" applyNumberFormat="1" applyFont="1" applyBorder="1" applyAlignment="1">
      <alignment horizontal="center" vertical="center"/>
    </xf>
    <xf numFmtId="0" fontId="4" fillId="0" borderId="83" xfId="0" applyFont="1" applyBorder="1" applyAlignment="1">
      <alignment horizontal="left" vertical="center"/>
    </xf>
    <xf numFmtId="0" fontId="4" fillId="0" borderId="84" xfId="0" applyFont="1" applyBorder="1" applyAlignment="1">
      <alignment horizontal="left" vertical="center"/>
    </xf>
    <xf numFmtId="0" fontId="4" fillId="0" borderId="85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7" borderId="75" xfId="0" applyFont="1" applyFill="1" applyBorder="1" applyAlignment="1">
      <alignment horizontal="center" vertical="center"/>
    </xf>
    <xf numFmtId="0" fontId="4" fillId="7" borderId="26" xfId="0" applyFont="1" applyFill="1" applyBorder="1" applyAlignment="1">
      <alignment horizontal="center" vertical="center"/>
    </xf>
    <xf numFmtId="187" fontId="0" fillId="7" borderId="86" xfId="0" applyNumberFormat="1" applyFont="1" applyFill="1" applyBorder="1" applyAlignment="1">
      <alignment horizontal="center" vertical="center"/>
    </xf>
    <xf numFmtId="187" fontId="0" fillId="7" borderId="87" xfId="0" applyNumberFormat="1" applyFont="1" applyFill="1" applyBorder="1" applyAlignment="1">
      <alignment horizontal="center" vertical="center"/>
    </xf>
    <xf numFmtId="187" fontId="0" fillId="7" borderId="88" xfId="0" applyNumberFormat="1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76" fontId="0" fillId="0" borderId="37" xfId="0" applyNumberFormat="1" applyFont="1" applyFill="1" applyBorder="1" applyAlignment="1">
      <alignment horizontal="center" vertical="center"/>
    </xf>
    <xf numFmtId="176" fontId="0" fillId="0" borderId="56" xfId="0" applyNumberFormat="1" applyFont="1" applyFill="1" applyBorder="1" applyAlignment="1">
      <alignment horizontal="center" vertical="center"/>
    </xf>
    <xf numFmtId="0" fontId="7" fillId="11" borderId="89" xfId="0" applyFont="1" applyFill="1" applyBorder="1" applyAlignment="1">
      <alignment horizontal="center" vertical="center"/>
    </xf>
    <xf numFmtId="0" fontId="7" fillId="11" borderId="90" xfId="0" applyFont="1" applyFill="1" applyBorder="1" applyAlignment="1">
      <alignment horizontal="center" vertical="center"/>
    </xf>
    <xf numFmtId="0" fontId="7" fillId="11" borderId="91" xfId="0" applyFont="1" applyFill="1" applyBorder="1" applyAlignment="1">
      <alignment horizontal="center" vertical="center"/>
    </xf>
    <xf numFmtId="0" fontId="7" fillId="9" borderId="92" xfId="0" applyFont="1" applyFill="1" applyBorder="1" applyAlignment="1">
      <alignment horizontal="center" vertical="center"/>
    </xf>
    <xf numFmtId="0" fontId="7" fillId="9" borderId="93" xfId="0" applyFont="1" applyFill="1" applyBorder="1" applyAlignment="1">
      <alignment horizontal="center" vertical="center"/>
    </xf>
    <xf numFmtId="0" fontId="7" fillId="9" borderId="94" xfId="0" applyFont="1" applyFill="1" applyBorder="1" applyAlignment="1">
      <alignment horizontal="center" vertical="center"/>
    </xf>
    <xf numFmtId="0" fontId="0" fillId="0" borderId="95" xfId="0" applyFont="1" applyFill="1" applyBorder="1" applyAlignment="1">
      <alignment horizontal="left" vertical="center"/>
    </xf>
    <xf numFmtId="0" fontId="0" fillId="0" borderId="65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vertical="center"/>
    </xf>
    <xf numFmtId="49" fontId="0" fillId="0" borderId="18" xfId="0" applyNumberFormat="1" applyFont="1" applyFill="1" applyBorder="1" applyAlignment="1">
      <alignment vertical="center"/>
    </xf>
    <xf numFmtId="49" fontId="0" fillId="0" borderId="67" xfId="0" applyNumberFormat="1" applyFont="1" applyFill="1" applyBorder="1" applyAlignment="1">
      <alignment vertical="center"/>
    </xf>
    <xf numFmtId="181" fontId="0" fillId="0" borderId="19" xfId="0" applyNumberFormat="1" applyFont="1" applyFill="1" applyBorder="1" applyAlignment="1">
      <alignment vertical="center"/>
    </xf>
    <xf numFmtId="181" fontId="0" fillId="0" borderId="18" xfId="0" applyNumberFormat="1" applyFont="1" applyFill="1" applyBorder="1" applyAlignment="1">
      <alignment vertical="center"/>
    </xf>
    <xf numFmtId="181" fontId="0" fillId="0" borderId="67" xfId="0" applyNumberFormat="1" applyFont="1" applyFill="1" applyBorder="1" applyAlignment="1">
      <alignment vertical="center"/>
    </xf>
    <xf numFmtId="181" fontId="0" fillId="0" borderId="86" xfId="0" applyNumberFormat="1" applyFont="1" applyFill="1" applyBorder="1" applyAlignment="1">
      <alignment vertical="center"/>
    </xf>
    <xf numFmtId="181" fontId="0" fillId="0" borderId="87" xfId="0" applyNumberFormat="1" applyFont="1" applyFill="1" applyBorder="1" applyAlignment="1">
      <alignment vertical="center"/>
    </xf>
    <xf numFmtId="181" fontId="0" fillId="0" borderId="96" xfId="0" applyNumberFormat="1" applyFont="1" applyFill="1" applyBorder="1" applyAlignment="1">
      <alignment vertical="center"/>
    </xf>
    <xf numFmtId="186" fontId="0" fillId="0" borderId="19" xfId="0" applyNumberFormat="1" applyFont="1" applyFill="1" applyBorder="1" applyAlignment="1">
      <alignment horizontal="center" vertical="center"/>
    </xf>
    <xf numFmtId="186" fontId="0" fillId="0" borderId="18" xfId="0" applyNumberFormat="1" applyFont="1" applyFill="1" applyBorder="1" applyAlignment="1">
      <alignment horizontal="center" vertical="center"/>
    </xf>
    <xf numFmtId="186" fontId="0" fillId="0" borderId="26" xfId="0" applyNumberFormat="1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7" fillId="7" borderId="97" xfId="0" applyFont="1" applyFill="1" applyBorder="1" applyAlignment="1">
      <alignment horizontal="center" vertical="center"/>
    </xf>
    <xf numFmtId="0" fontId="7" fillId="7" borderId="98" xfId="0" applyFont="1" applyFill="1" applyBorder="1" applyAlignment="1">
      <alignment horizontal="center" vertical="center"/>
    </xf>
    <xf numFmtId="0" fontId="7" fillId="7" borderId="99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188" fontId="0" fillId="3" borderId="37" xfId="0" applyNumberFormat="1" applyFont="1" applyFill="1" applyBorder="1" applyAlignment="1">
      <alignment horizontal="right" vertical="center"/>
    </xf>
    <xf numFmtId="188" fontId="0" fillId="4" borderId="37" xfId="0" applyNumberFormat="1" applyFont="1" applyFill="1" applyBorder="1" applyAlignment="1">
      <alignment horizontal="right" vertical="center"/>
    </xf>
    <xf numFmtId="188" fontId="0" fillId="0" borderId="37" xfId="0" applyNumberFormat="1" applyFont="1" applyFill="1" applyBorder="1" applyAlignment="1">
      <alignment horizontal="right" vertical="center" shrinkToFit="1"/>
    </xf>
    <xf numFmtId="0" fontId="0" fillId="0" borderId="37" xfId="0" applyNumberFormat="1" applyFont="1" applyBorder="1" applyAlignment="1">
      <alignment horizontal="center" vertical="center" shrinkToFit="1"/>
    </xf>
    <xf numFmtId="180" fontId="0" fillId="0" borderId="37" xfId="0" applyNumberFormat="1" applyFont="1" applyBorder="1" applyAlignment="1">
      <alignment horizontal="center" vertical="center" shrinkToFit="1"/>
    </xf>
    <xf numFmtId="0" fontId="5" fillId="0" borderId="58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3"/>
          <c:y val="0.06425"/>
          <c:w val="0.72425"/>
          <c:h val="0.8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'HK-1Plus'!$A$24</c:f>
              <c:strCache>
                <c:ptCount val="1"/>
                <c:pt idx="0">
                  <c:v>水銀灯400Ｗ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'HK-1Plus'!$P$57:$BC$57</c:f>
              <c:numCache/>
            </c:numRef>
          </c:cat>
          <c:val>
            <c:numRef>
              <c:f>'HK-1Plus'!$P$60:$BC$60</c:f>
              <c:numCache/>
            </c:numRef>
          </c:val>
        </c:ser>
        <c:ser>
          <c:idx val="1"/>
          <c:order val="1"/>
          <c:tx>
            <c:strRef>
              <c:f>'HK-1Plus'!$A$31</c:f>
              <c:strCache>
                <c:ptCount val="1"/>
                <c:pt idx="0">
                  <c:v>HK-1Plus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'HK-1Plus'!$P$57:$BC$57</c:f>
              <c:numCache/>
            </c:numRef>
          </c:cat>
          <c:val>
            <c:numRef>
              <c:f>'HK-1Plus'!$P$62:$BC$62</c:f>
              <c:numCache/>
            </c:numRef>
          </c:val>
        </c:ser>
        <c:axId val="792811"/>
        <c:axId val="7135300"/>
      </c:barChart>
      <c:dateAx>
        <c:axId val="79281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delete val="0"/>
        <c:numFmt formatCode="0&quot;年目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135300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71353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0&quot;kg&quot;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92811"/>
        <c:crosses val="autoZero"/>
        <c:crossBetween val="between"/>
        <c:dispUnits/>
      </c:valAx>
      <c:spPr>
        <a:solidFill>
          <a:srgbClr val="9999FF"/>
        </a:solidFill>
        <a:ln w="12700">
          <a:solidFill>
            <a:srgbClr val="808080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0.05275"/>
          <c:y val="0.84975"/>
          <c:w val="0.108"/>
          <c:h val="0.1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0.98399999999999999" l="0.78700000000000003" r="0.78700000000000003" t="0.98399999999999999" header="0.51200000000000001" footer="0.51200000000000001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225"/>
          <c:y val="0.07425"/>
          <c:w val="0.727"/>
          <c:h val="0.79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'HK-1Plus'!$A$24</c:f>
              <c:strCache>
                <c:ptCount val="1"/>
                <c:pt idx="0">
                  <c:v>水銀灯400Ｗ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'HK-1Plus'!$P$107:$BC$107</c:f>
              <c:numCache/>
            </c:numRef>
          </c:cat>
          <c:val>
            <c:numRef>
              <c:f>'HK-1Plus'!$P$110:$BC$110</c:f>
              <c:numCache/>
            </c:numRef>
          </c:val>
        </c:ser>
        <c:ser>
          <c:idx val="1"/>
          <c:order val="1"/>
          <c:tx>
            <c:strRef>
              <c:f>'HK-1Plus'!$A$31</c:f>
              <c:strCache>
                <c:ptCount val="1"/>
                <c:pt idx="0">
                  <c:v>HK-1Plus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'HK-1Plus'!$P$107:$BC$107</c:f>
              <c:numCache/>
            </c:numRef>
          </c:cat>
          <c:val>
            <c:numRef>
              <c:f>'HK-1Plus'!$P$112:$BC$112</c:f>
              <c:numCache/>
            </c:numRef>
          </c:val>
        </c:ser>
        <c:axId val="64217701"/>
        <c:axId val="41088398"/>
      </c:barChart>
      <c:dateAx>
        <c:axId val="6421770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delete val="0"/>
        <c:numFmt formatCode="0&quot;年目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088398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410883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&quot;kwh&quot;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217701"/>
        <c:crosses val="autoZero"/>
        <c:crossBetween val="between"/>
        <c:dispUnits/>
      </c:valAx>
      <c:spPr>
        <a:solidFill>
          <a:srgbClr val="99CCFF"/>
        </a:solidFill>
        <a:ln w="12700">
          <a:solidFill>
            <a:srgbClr val="808080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0.0605"/>
          <c:y val="0.79875"/>
          <c:w val="0.1185"/>
          <c:h val="0.19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0.98399999999999999" l="0.78700000000000003" r="0.78700000000000003" t="0.98399999999999999" header="0.51200000000000001" footer="0.51200000000000001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425"/>
          <c:y val="0.07425"/>
          <c:w val="0.734"/>
          <c:h val="0.7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'HK-1Plus'!$A$24</c:f>
              <c:strCache>
                <c:ptCount val="1"/>
                <c:pt idx="0">
                  <c:v>水銀灯400Ｗ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'HK-1Plus'!$P$21:$BC$21</c:f>
              <c:numCache/>
            </c:numRef>
          </c:cat>
          <c:val>
            <c:numRef>
              <c:f>'HK-1Plus'!$P$29:$BC$29</c:f>
              <c:numCache/>
            </c:numRef>
          </c:val>
        </c:ser>
        <c:ser>
          <c:idx val="1"/>
          <c:order val="1"/>
          <c:tx>
            <c:strRef>
              <c:f>'HK-1Plus'!$A$31</c:f>
              <c:strCache>
                <c:ptCount val="1"/>
                <c:pt idx="0">
                  <c:v>HK-1Plus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'HK-1Plus'!$P$21:$BC$21</c:f>
              <c:numCache/>
            </c:numRef>
          </c:cat>
          <c:val>
            <c:numRef>
              <c:f>'HK-1Plus'!$P$36:$BC$36</c:f>
              <c:numCache/>
            </c:numRef>
          </c:val>
        </c:ser>
        <c:axId val="34251263"/>
        <c:axId val="39825912"/>
      </c:barChart>
      <c:dateAx>
        <c:axId val="3425126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delete val="0"/>
        <c:numFmt formatCode="0&quot;年目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825912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98259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&quot;¥&quot;#,##0_);\(&quot;¥&quot;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251263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55"/>
          <c:y val="0.8245"/>
          <c:w val="0.10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1200" verticalDpi="1200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3"/>
          <c:y val="0.06425"/>
          <c:w val="0.72425"/>
          <c:h val="0.8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'HK-1Plus'!$A$24</c:f>
              <c:strCache>
                <c:ptCount val="1"/>
                <c:pt idx="0">
                  <c:v>水銀灯400Ｗ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'HK-1Plus'!$P$82:$BC$82</c:f>
              <c:numCache/>
            </c:numRef>
          </c:cat>
          <c:val>
            <c:numRef>
              <c:f>'HK-1Plus'!$P$85:$BC$85</c:f>
              <c:numCache/>
            </c:numRef>
          </c:val>
        </c:ser>
        <c:ser>
          <c:idx val="1"/>
          <c:order val="1"/>
          <c:tx>
            <c:strRef>
              <c:f>'HK-1Plus'!$A$31</c:f>
              <c:strCache>
                <c:ptCount val="1"/>
                <c:pt idx="0">
                  <c:v>HK-1Plus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'HK-1Plus'!$P$82:$BC$82</c:f>
              <c:numCache/>
            </c:numRef>
          </c:cat>
          <c:val>
            <c:numRef>
              <c:f>'HK-1Plus'!$P$87:$BC$87</c:f>
              <c:numCache/>
            </c:numRef>
          </c:val>
        </c:ser>
        <c:axId val="22888889"/>
        <c:axId val="4673410"/>
      </c:barChart>
      <c:dateAx>
        <c:axId val="2288888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delete val="0"/>
        <c:numFmt formatCode="0&quot;年目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73410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46734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0&quot;kg&quot;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888889"/>
        <c:crosses val="autoZero"/>
        <c:crossBetween val="between"/>
        <c:dispUnits/>
      </c:valAx>
      <c:spPr>
        <a:solidFill>
          <a:srgbClr val="9999FF"/>
        </a:solidFill>
        <a:ln w="12700">
          <a:solidFill>
            <a:srgbClr val="808080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0.031"/>
          <c:y val="0.84975"/>
          <c:w val="0.108"/>
          <c:h val="0.1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0.98399999999999999" l="0.78700000000000003" r="0.78700000000000003" t="0.98399999999999999" header="0.51200000000000001" footer="0.51200000000000001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64</xdr:row>
      <xdr:rowOff>180975</xdr:rowOff>
    </xdr:from>
    <xdr:to>
      <xdr:col>55</xdr:col>
      <xdr:colOff>228600</xdr:colOff>
      <xdr:row>79</xdr:row>
      <xdr:rowOff>161925</xdr:rowOff>
    </xdr:to>
    <xdr:graphicFrame macro="">
      <xdr:nvGraphicFramePr>
        <xdr:cNvPr id="33805" name="Chart 2"/>
        <xdr:cNvGraphicFramePr/>
      </xdr:nvGraphicFramePr>
      <xdr:xfrm>
        <a:off x="714375" y="14735175"/>
        <a:ext cx="1261110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190500</xdr:colOff>
      <xdr:row>114</xdr:row>
      <xdr:rowOff>28575</xdr:rowOff>
    </xdr:from>
    <xdr:to>
      <xdr:col>55</xdr:col>
      <xdr:colOff>180975</xdr:colOff>
      <xdr:row>127</xdr:row>
      <xdr:rowOff>9525</xdr:rowOff>
    </xdr:to>
    <xdr:graphicFrame macro="">
      <xdr:nvGraphicFramePr>
        <xdr:cNvPr id="33806" name="Chart 2"/>
        <xdr:cNvGraphicFramePr/>
      </xdr:nvGraphicFramePr>
      <xdr:xfrm>
        <a:off x="666750" y="25631775"/>
        <a:ext cx="12611100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123825</xdr:colOff>
      <xdr:row>42</xdr:row>
      <xdr:rowOff>0</xdr:rowOff>
    </xdr:from>
    <xdr:to>
      <xdr:col>56</xdr:col>
      <xdr:colOff>0</xdr:colOff>
      <xdr:row>54</xdr:row>
      <xdr:rowOff>180975</xdr:rowOff>
    </xdr:to>
    <xdr:graphicFrame macro="">
      <xdr:nvGraphicFramePr>
        <xdr:cNvPr id="33807" name="Chart 1"/>
        <xdr:cNvGraphicFramePr/>
      </xdr:nvGraphicFramePr>
      <xdr:xfrm>
        <a:off x="361950" y="9744075"/>
        <a:ext cx="12973050" cy="3038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200025</xdr:colOff>
      <xdr:row>89</xdr:row>
      <xdr:rowOff>228600</xdr:rowOff>
    </xdr:from>
    <xdr:to>
      <xdr:col>55</xdr:col>
      <xdr:colOff>190500</xdr:colOff>
      <xdr:row>104</xdr:row>
      <xdr:rowOff>209550</xdr:rowOff>
    </xdr:to>
    <xdr:graphicFrame macro="">
      <xdr:nvGraphicFramePr>
        <xdr:cNvPr id="33808" name="Chart 2"/>
        <xdr:cNvGraphicFramePr/>
      </xdr:nvGraphicFramePr>
      <xdr:xfrm>
        <a:off x="676275" y="20307300"/>
        <a:ext cx="12611100" cy="3552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W128"/>
  <sheetViews>
    <sheetView tabSelected="1" view="pageBreakPreview" zoomScale="75" zoomScaleSheetLayoutView="75" workbookViewId="0" topLeftCell="A1">
      <selection activeCell="L6" sqref="L6:V6"/>
    </sheetView>
  </sheetViews>
  <sheetFormatPr defaultColWidth="3.125" defaultRowHeight="18.75" customHeight="1"/>
  <cols>
    <col min="1" max="1" width="3.125" style="2" customWidth="1"/>
    <col min="2" max="27" width="3.125" style="3" customWidth="1"/>
    <col min="28" max="16384" width="3.125" style="2" customWidth="1"/>
  </cols>
  <sheetData>
    <row r="2" spans="1:63" ht="18.75" customHeight="1">
      <c r="A2" s="151" t="s">
        <v>75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4"/>
      <c r="BE2" s="4"/>
      <c r="BF2" s="4"/>
      <c r="BG2" s="4"/>
      <c r="BH2" s="4"/>
      <c r="BI2" s="4"/>
      <c r="BJ2" s="4"/>
      <c r="BK2" s="4"/>
    </row>
    <row r="3" spans="1:63" ht="18.75" customHeight="1">
      <c r="A3" s="152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4"/>
      <c r="BE3" s="4"/>
      <c r="BF3" s="4"/>
      <c r="BG3" s="4"/>
      <c r="BH3" s="4"/>
      <c r="BI3" s="4"/>
      <c r="BJ3" s="4"/>
      <c r="BK3" s="4"/>
    </row>
    <row r="4" spans="49:63" ht="18.75" customHeight="1" thickBot="1">
      <c r="AW4" s="244">
        <v>43719</v>
      </c>
      <c r="AX4" s="244"/>
      <c r="AY4" s="244"/>
      <c r="AZ4" s="244"/>
      <c r="BA4" s="244"/>
      <c r="BB4" s="244"/>
      <c r="BD4" s="4"/>
      <c r="BE4" s="4"/>
      <c r="BF4" s="4"/>
      <c r="BG4" s="4"/>
      <c r="BH4" s="4"/>
      <c r="BI4" s="4"/>
      <c r="BJ4" s="4"/>
      <c r="BK4" s="4"/>
    </row>
    <row r="5" spans="1:55" s="3" customFormat="1" ht="18.75" customHeight="1" thickTop="1">
      <c r="A5" s="260" t="s">
        <v>14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2"/>
      <c r="W5" s="21"/>
      <c r="X5" s="257" t="s">
        <v>12</v>
      </c>
      <c r="Y5" s="258"/>
      <c r="Z5" s="258"/>
      <c r="AA5" s="258"/>
      <c r="AB5" s="258"/>
      <c r="AC5" s="258"/>
      <c r="AD5" s="258"/>
      <c r="AE5" s="258"/>
      <c r="AF5" s="258"/>
      <c r="AG5" s="258"/>
      <c r="AH5" s="258"/>
      <c r="AI5" s="258"/>
      <c r="AJ5" s="258"/>
      <c r="AK5" s="258"/>
      <c r="AL5" s="258"/>
      <c r="AM5" s="258"/>
      <c r="AN5" s="258"/>
      <c r="AO5" s="258"/>
      <c r="AP5" s="258"/>
      <c r="AQ5" s="258"/>
      <c r="AR5" s="258"/>
      <c r="AS5" s="258"/>
      <c r="AT5" s="258"/>
      <c r="AU5" s="258"/>
      <c r="AV5" s="258"/>
      <c r="AW5" s="258"/>
      <c r="AX5" s="258"/>
      <c r="AY5" s="258"/>
      <c r="AZ5" s="258"/>
      <c r="BA5" s="258"/>
      <c r="BB5" s="258"/>
      <c r="BC5" s="259"/>
    </row>
    <row r="6" spans="1:63" ht="18.75" customHeight="1">
      <c r="A6" s="247" t="s">
        <v>15</v>
      </c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194" t="s">
        <v>76</v>
      </c>
      <c r="M6" s="195"/>
      <c r="N6" s="195"/>
      <c r="O6" s="195"/>
      <c r="P6" s="195"/>
      <c r="Q6" s="195"/>
      <c r="R6" s="195"/>
      <c r="S6" s="195"/>
      <c r="T6" s="195"/>
      <c r="U6" s="195"/>
      <c r="V6" s="196"/>
      <c r="W6" s="21"/>
      <c r="X6" s="263"/>
      <c r="Y6" s="264"/>
      <c r="Z6" s="264"/>
      <c r="AA6" s="264"/>
      <c r="AB6" s="264"/>
      <c r="AC6" s="264"/>
      <c r="AD6" s="264"/>
      <c r="AE6" s="264"/>
      <c r="AF6" s="264"/>
      <c r="AG6" s="264"/>
      <c r="AH6" s="264"/>
      <c r="AI6" s="264"/>
      <c r="AJ6" s="264"/>
      <c r="AK6" s="254" t="s">
        <v>10</v>
      </c>
      <c r="AL6" s="254"/>
      <c r="AM6" s="254"/>
      <c r="AN6" s="254"/>
      <c r="AO6" s="254"/>
      <c r="AP6" s="254"/>
      <c r="AQ6" s="254"/>
      <c r="AR6" s="254" t="s">
        <v>56</v>
      </c>
      <c r="AS6" s="254"/>
      <c r="AT6" s="254"/>
      <c r="AU6" s="254"/>
      <c r="AV6" s="254"/>
      <c r="AW6" s="254"/>
      <c r="AX6" s="254"/>
      <c r="AY6" s="87" t="s">
        <v>13</v>
      </c>
      <c r="AZ6" s="87"/>
      <c r="BA6" s="87"/>
      <c r="BB6" s="87"/>
      <c r="BC6" s="179"/>
      <c r="BD6" s="3"/>
      <c r="BE6" s="3"/>
      <c r="BF6" s="3"/>
      <c r="BG6" s="3"/>
      <c r="BH6" s="3"/>
      <c r="BI6" s="3"/>
      <c r="BJ6" s="3"/>
      <c r="BK6" s="3"/>
    </row>
    <row r="7" spans="1:63" ht="18.75" customHeight="1">
      <c r="A7" s="247" t="s">
        <v>16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197" t="s">
        <v>74</v>
      </c>
      <c r="M7" s="198"/>
      <c r="N7" s="198"/>
      <c r="O7" s="198"/>
      <c r="P7" s="198"/>
      <c r="Q7" s="198"/>
      <c r="R7" s="198"/>
      <c r="S7" s="198"/>
      <c r="T7" s="198"/>
      <c r="U7" s="198"/>
      <c r="V7" s="199"/>
      <c r="W7" s="21"/>
      <c r="X7" s="182" t="s">
        <v>11</v>
      </c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86"/>
      <c r="AK7" s="186" t="s">
        <v>57</v>
      </c>
      <c r="AL7" s="187"/>
      <c r="AM7" s="187"/>
      <c r="AN7" s="187"/>
      <c r="AO7" s="187"/>
      <c r="AP7" s="187"/>
      <c r="AQ7" s="187"/>
      <c r="AR7" s="188" t="s">
        <v>73</v>
      </c>
      <c r="AS7" s="189"/>
      <c r="AT7" s="189"/>
      <c r="AU7" s="189"/>
      <c r="AV7" s="189"/>
      <c r="AW7" s="189"/>
      <c r="AX7" s="189"/>
      <c r="AY7" s="190"/>
      <c r="AZ7" s="190"/>
      <c r="BA7" s="190"/>
      <c r="BB7" s="190"/>
      <c r="BC7" s="191"/>
      <c r="BD7" s="3"/>
      <c r="BE7" s="3"/>
      <c r="BF7" s="3"/>
      <c r="BG7" s="3"/>
      <c r="BH7" s="3"/>
      <c r="BI7" s="3"/>
      <c r="BJ7" s="3"/>
      <c r="BK7" s="3"/>
    </row>
    <row r="8" spans="1:63" ht="18.75" customHeight="1">
      <c r="A8" s="247" t="s">
        <v>48</v>
      </c>
      <c r="B8" s="248"/>
      <c r="C8" s="248"/>
      <c r="D8" s="248"/>
      <c r="E8" s="248"/>
      <c r="F8" s="248"/>
      <c r="G8" s="248"/>
      <c r="H8" s="248"/>
      <c r="I8" s="248"/>
      <c r="J8" s="248"/>
      <c r="K8" s="248"/>
      <c r="L8" s="198" t="s">
        <v>58</v>
      </c>
      <c r="M8" s="198"/>
      <c r="N8" s="198"/>
      <c r="O8" s="198"/>
      <c r="P8" s="198"/>
      <c r="Q8" s="198"/>
      <c r="R8" s="198"/>
      <c r="S8" s="198"/>
      <c r="T8" s="198"/>
      <c r="U8" s="198"/>
      <c r="V8" s="199"/>
      <c r="W8" s="21"/>
      <c r="X8" s="184" t="s">
        <v>17</v>
      </c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98">
        <v>4</v>
      </c>
      <c r="AL8" s="99"/>
      <c r="AM8" s="99"/>
      <c r="AN8" s="99"/>
      <c r="AO8" s="100"/>
      <c r="AP8" s="96" t="s">
        <v>45</v>
      </c>
      <c r="AQ8" s="97"/>
      <c r="AR8" s="98">
        <v>4</v>
      </c>
      <c r="AS8" s="99"/>
      <c r="AT8" s="99"/>
      <c r="AU8" s="99"/>
      <c r="AV8" s="100"/>
      <c r="AW8" s="96" t="s">
        <v>45</v>
      </c>
      <c r="AX8" s="97"/>
      <c r="AY8" s="255">
        <f aca="true" t="shared" si="0" ref="AY8:AY17">AR8-AK8</f>
        <v>0</v>
      </c>
      <c r="AZ8" s="255"/>
      <c r="BA8" s="255"/>
      <c r="BB8" s="255"/>
      <c r="BC8" s="256"/>
      <c r="BD8" s="3"/>
      <c r="BE8" s="3"/>
      <c r="BF8" s="3"/>
      <c r="BG8" s="3"/>
      <c r="BH8" s="3"/>
      <c r="BI8" s="3"/>
      <c r="BJ8" s="3"/>
      <c r="BK8" s="3"/>
    </row>
    <row r="9" spans="1:55" ht="18.75" customHeight="1">
      <c r="A9" s="247" t="s">
        <v>62</v>
      </c>
      <c r="B9" s="248"/>
      <c r="C9" s="248"/>
      <c r="D9" s="248"/>
      <c r="E9" s="248"/>
      <c r="F9" s="248"/>
      <c r="G9" s="248"/>
      <c r="H9" s="248"/>
      <c r="I9" s="248"/>
      <c r="J9" s="248"/>
      <c r="K9" s="248"/>
      <c r="L9" s="200" t="s">
        <v>63</v>
      </c>
      <c r="M9" s="201"/>
      <c r="N9" s="202">
        <v>0.518</v>
      </c>
      <c r="O9" s="203"/>
      <c r="P9" s="200" t="s">
        <v>64</v>
      </c>
      <c r="Q9" s="201"/>
      <c r="R9" s="249">
        <v>0.518</v>
      </c>
      <c r="S9" s="250"/>
      <c r="T9" s="266" t="s">
        <v>54</v>
      </c>
      <c r="U9" s="267"/>
      <c r="V9" s="268"/>
      <c r="W9" s="21"/>
      <c r="X9" s="184" t="s">
        <v>18</v>
      </c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98">
        <v>415</v>
      </c>
      <c r="AL9" s="99"/>
      <c r="AM9" s="99"/>
      <c r="AN9" s="99"/>
      <c r="AO9" s="100"/>
      <c r="AP9" s="96" t="s">
        <v>55</v>
      </c>
      <c r="AQ9" s="97"/>
      <c r="AR9" s="98">
        <v>70</v>
      </c>
      <c r="AS9" s="99"/>
      <c r="AT9" s="99"/>
      <c r="AU9" s="99"/>
      <c r="AV9" s="100"/>
      <c r="AW9" s="96" t="s">
        <v>55</v>
      </c>
      <c r="AX9" s="97"/>
      <c r="AY9" s="180">
        <f t="shared" si="0"/>
        <v>-345</v>
      </c>
      <c r="AZ9" s="180"/>
      <c r="BA9" s="180"/>
      <c r="BB9" s="180"/>
      <c r="BC9" s="181"/>
    </row>
    <row r="10" spans="1:55" ht="18.75" customHeight="1">
      <c r="A10" s="247" t="s">
        <v>51</v>
      </c>
      <c r="B10" s="248"/>
      <c r="C10" s="248"/>
      <c r="D10" s="248"/>
      <c r="E10" s="248"/>
      <c r="F10" s="248"/>
      <c r="G10" s="248"/>
      <c r="H10" s="248"/>
      <c r="I10" s="248"/>
      <c r="J10" s="248"/>
      <c r="K10" s="248"/>
      <c r="L10" s="210">
        <v>11.39</v>
      </c>
      <c r="M10" s="211"/>
      <c r="N10" s="211"/>
      <c r="O10" s="211"/>
      <c r="P10" s="210" t="s">
        <v>53</v>
      </c>
      <c r="Q10" s="211"/>
      <c r="R10" s="212">
        <v>12.32</v>
      </c>
      <c r="S10" s="213"/>
      <c r="T10" s="269" t="s">
        <v>44</v>
      </c>
      <c r="U10" s="270"/>
      <c r="V10" s="271"/>
      <c r="W10" s="21"/>
      <c r="X10" s="184" t="s">
        <v>19</v>
      </c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98">
        <v>18</v>
      </c>
      <c r="AL10" s="99"/>
      <c r="AM10" s="99"/>
      <c r="AN10" s="99"/>
      <c r="AO10" s="100"/>
      <c r="AP10" s="96" t="s">
        <v>46</v>
      </c>
      <c r="AQ10" s="97"/>
      <c r="AR10" s="98">
        <v>18</v>
      </c>
      <c r="AS10" s="99"/>
      <c r="AT10" s="99"/>
      <c r="AU10" s="99"/>
      <c r="AV10" s="100"/>
      <c r="AW10" s="96" t="s">
        <v>46</v>
      </c>
      <c r="AX10" s="97"/>
      <c r="AY10" s="161">
        <f t="shared" si="0"/>
        <v>0</v>
      </c>
      <c r="AZ10" s="161"/>
      <c r="BA10" s="161"/>
      <c r="BB10" s="161"/>
      <c r="BC10" s="162"/>
    </row>
    <row r="11" spans="1:55" ht="18.75" customHeight="1" thickBot="1">
      <c r="A11" s="245" t="s">
        <v>49</v>
      </c>
      <c r="B11" s="246"/>
      <c r="C11" s="246"/>
      <c r="D11" s="246"/>
      <c r="E11" s="246"/>
      <c r="F11" s="246"/>
      <c r="G11" s="246"/>
      <c r="H11" s="246"/>
      <c r="I11" s="246"/>
      <c r="J11" s="246"/>
      <c r="K11" s="246"/>
      <c r="L11" s="251">
        <v>1863</v>
      </c>
      <c r="M11" s="252"/>
      <c r="N11" s="252"/>
      <c r="O11" s="252"/>
      <c r="P11" s="252"/>
      <c r="Q11" s="252"/>
      <c r="R11" s="252"/>
      <c r="S11" s="253"/>
      <c r="T11" s="272" t="s">
        <v>44</v>
      </c>
      <c r="U11" s="273"/>
      <c r="V11" s="274"/>
      <c r="W11" s="21"/>
      <c r="X11" s="184" t="s">
        <v>20</v>
      </c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98">
        <v>23</v>
      </c>
      <c r="AL11" s="99"/>
      <c r="AM11" s="99"/>
      <c r="AN11" s="99"/>
      <c r="AO11" s="100"/>
      <c r="AP11" s="96" t="s">
        <v>47</v>
      </c>
      <c r="AQ11" s="97"/>
      <c r="AR11" s="98">
        <v>23</v>
      </c>
      <c r="AS11" s="99"/>
      <c r="AT11" s="99"/>
      <c r="AU11" s="99"/>
      <c r="AV11" s="100"/>
      <c r="AW11" s="96" t="s">
        <v>47</v>
      </c>
      <c r="AX11" s="97"/>
      <c r="AY11" s="177">
        <f t="shared" si="0"/>
        <v>0</v>
      </c>
      <c r="AZ11" s="177"/>
      <c r="BA11" s="177"/>
      <c r="BB11" s="177"/>
      <c r="BC11" s="178"/>
    </row>
    <row r="12" spans="1:55" ht="18.75" customHeight="1" thickBot="1" thickTop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14"/>
      <c r="R12" s="214"/>
      <c r="S12" s="214"/>
      <c r="T12" s="214"/>
      <c r="U12" s="22"/>
      <c r="V12" s="22"/>
      <c r="W12" s="21"/>
      <c r="X12" s="184" t="s">
        <v>21</v>
      </c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275">
        <f>(AK8*AK9)/1000</f>
        <v>1.66</v>
      </c>
      <c r="AL12" s="276"/>
      <c r="AM12" s="276"/>
      <c r="AN12" s="276"/>
      <c r="AO12" s="276"/>
      <c r="AP12" s="276"/>
      <c r="AQ12" s="277"/>
      <c r="AR12" s="175">
        <f>(AR8*AR9)/1000</f>
        <v>0.28</v>
      </c>
      <c r="AS12" s="175"/>
      <c r="AT12" s="175"/>
      <c r="AU12" s="175"/>
      <c r="AV12" s="175"/>
      <c r="AW12" s="175"/>
      <c r="AX12" s="175"/>
      <c r="AY12" s="175">
        <f t="shared" si="0"/>
        <v>-1.38</v>
      </c>
      <c r="AZ12" s="175"/>
      <c r="BA12" s="175"/>
      <c r="BB12" s="175"/>
      <c r="BC12" s="176"/>
    </row>
    <row r="13" spans="1:55" ht="18.75" customHeight="1" thickTop="1">
      <c r="A13" s="207" t="s">
        <v>71</v>
      </c>
      <c r="B13" s="208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9"/>
      <c r="W13" s="21"/>
      <c r="X13" s="184" t="s">
        <v>22</v>
      </c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57">
        <f>AK12*AK10*AK11*$L$10+L11*AK12</f>
        <v>10920.243600000002</v>
      </c>
      <c r="AL13" s="157"/>
      <c r="AM13" s="157"/>
      <c r="AN13" s="157"/>
      <c r="AO13" s="157"/>
      <c r="AP13" s="157"/>
      <c r="AQ13" s="157"/>
      <c r="AR13" s="157">
        <f>AR12*AR10*AR11*$L$10+L11*AR12</f>
        <v>1841.9688000000003</v>
      </c>
      <c r="AS13" s="157"/>
      <c r="AT13" s="157"/>
      <c r="AU13" s="157"/>
      <c r="AV13" s="157"/>
      <c r="AW13" s="157"/>
      <c r="AX13" s="157"/>
      <c r="AY13" s="159">
        <f t="shared" si="0"/>
        <v>-9078.274800000001</v>
      </c>
      <c r="AZ13" s="159"/>
      <c r="BA13" s="159"/>
      <c r="BB13" s="159"/>
      <c r="BC13" s="160"/>
    </row>
    <row r="14" spans="1:55" ht="18.75" customHeight="1">
      <c r="A14" s="215" t="s">
        <v>1</v>
      </c>
      <c r="B14" s="205"/>
      <c r="C14" s="205"/>
      <c r="D14" s="216"/>
      <c r="E14" s="279">
        <v>0.518</v>
      </c>
      <c r="F14" s="280"/>
      <c r="G14" s="280"/>
      <c r="H14" s="50" t="s">
        <v>67</v>
      </c>
      <c r="I14" s="280">
        <v>0.518</v>
      </c>
      <c r="J14" s="280"/>
      <c r="K14" s="281"/>
      <c r="L14" s="278" t="s">
        <v>4</v>
      </c>
      <c r="M14" s="205"/>
      <c r="N14" s="205"/>
      <c r="O14" s="216"/>
      <c r="P14" s="205">
        <v>0.518</v>
      </c>
      <c r="Q14" s="205"/>
      <c r="R14" s="205"/>
      <c r="S14" s="50" t="s">
        <v>67</v>
      </c>
      <c r="T14" s="205">
        <v>0.518</v>
      </c>
      <c r="U14" s="205"/>
      <c r="V14" s="206"/>
      <c r="W14" s="21"/>
      <c r="X14" s="184" t="s">
        <v>23</v>
      </c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57">
        <f>AK13*9+AK12*AK10*AK11*R10*3+AK12*L11*3</f>
        <v>132960.32280000002</v>
      </c>
      <c r="AL14" s="157"/>
      <c r="AM14" s="157"/>
      <c r="AN14" s="157"/>
      <c r="AO14" s="157"/>
      <c r="AP14" s="157"/>
      <c r="AQ14" s="157"/>
      <c r="AR14" s="157">
        <f>AR13*9+R10*AR10*AR11*AR12*3+AR12*L11*3</f>
        <v>22427.042400000006</v>
      </c>
      <c r="AS14" s="157"/>
      <c r="AT14" s="157"/>
      <c r="AU14" s="157"/>
      <c r="AV14" s="157"/>
      <c r="AW14" s="157"/>
      <c r="AX14" s="157"/>
      <c r="AY14" s="159">
        <f t="shared" si="0"/>
        <v>-110533.28040000002</v>
      </c>
      <c r="AZ14" s="159"/>
      <c r="BA14" s="159"/>
      <c r="BB14" s="159"/>
      <c r="BC14" s="160"/>
    </row>
    <row r="15" spans="1:55" ht="18.75" customHeight="1">
      <c r="A15" s="215" t="s">
        <v>0</v>
      </c>
      <c r="B15" s="205"/>
      <c r="C15" s="205"/>
      <c r="D15" s="216"/>
      <c r="E15" s="279">
        <v>0.518</v>
      </c>
      <c r="F15" s="280"/>
      <c r="G15" s="280"/>
      <c r="H15" s="50" t="s">
        <v>61</v>
      </c>
      <c r="I15" s="280">
        <v>0.518</v>
      </c>
      <c r="J15" s="280"/>
      <c r="K15" s="281"/>
      <c r="L15" s="278" t="s">
        <v>6</v>
      </c>
      <c r="M15" s="205"/>
      <c r="N15" s="205"/>
      <c r="O15" s="216"/>
      <c r="P15" s="205">
        <v>0.518</v>
      </c>
      <c r="Q15" s="205"/>
      <c r="R15" s="205"/>
      <c r="S15" s="50" t="s">
        <v>61</v>
      </c>
      <c r="T15" s="205">
        <v>0.518</v>
      </c>
      <c r="U15" s="205"/>
      <c r="V15" s="206"/>
      <c r="W15" s="21"/>
      <c r="X15" s="184" t="s">
        <v>24</v>
      </c>
      <c r="Y15" s="185"/>
      <c r="Z15" s="185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93">
        <v>6500</v>
      </c>
      <c r="AL15" s="94"/>
      <c r="AM15" s="94"/>
      <c r="AN15" s="94"/>
      <c r="AO15" s="95"/>
      <c r="AP15" s="96" t="s">
        <v>44</v>
      </c>
      <c r="AQ15" s="97"/>
      <c r="AR15" s="93">
        <v>85000</v>
      </c>
      <c r="AS15" s="94"/>
      <c r="AT15" s="94"/>
      <c r="AU15" s="94"/>
      <c r="AV15" s="95"/>
      <c r="AW15" s="96" t="s">
        <v>44</v>
      </c>
      <c r="AX15" s="97"/>
      <c r="AY15" s="157">
        <f t="shared" si="0"/>
        <v>78500</v>
      </c>
      <c r="AZ15" s="157"/>
      <c r="BA15" s="157"/>
      <c r="BB15" s="157"/>
      <c r="BC15" s="158"/>
    </row>
    <row r="16" spans="1:55" ht="18.75" customHeight="1">
      <c r="A16" s="215" t="s">
        <v>5</v>
      </c>
      <c r="B16" s="205"/>
      <c r="C16" s="205"/>
      <c r="D16" s="216"/>
      <c r="E16" s="279">
        <v>0.518</v>
      </c>
      <c r="F16" s="280"/>
      <c r="G16" s="280"/>
      <c r="H16" s="50" t="s">
        <v>61</v>
      </c>
      <c r="I16" s="280">
        <v>0.518</v>
      </c>
      <c r="J16" s="280"/>
      <c r="K16" s="281"/>
      <c r="L16" s="278" t="s">
        <v>7</v>
      </c>
      <c r="M16" s="205"/>
      <c r="N16" s="205"/>
      <c r="O16" s="216"/>
      <c r="P16" s="205">
        <v>0.518</v>
      </c>
      <c r="Q16" s="205"/>
      <c r="R16" s="205"/>
      <c r="S16" s="50" t="s">
        <v>61</v>
      </c>
      <c r="T16" s="205">
        <v>0.518</v>
      </c>
      <c r="U16" s="205"/>
      <c r="V16" s="206"/>
      <c r="W16" s="21"/>
      <c r="X16" s="184" t="s">
        <v>25</v>
      </c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185"/>
      <c r="AK16" s="98">
        <v>0</v>
      </c>
      <c r="AL16" s="99"/>
      <c r="AM16" s="99"/>
      <c r="AN16" s="99"/>
      <c r="AO16" s="100"/>
      <c r="AP16" s="96" t="s">
        <v>44</v>
      </c>
      <c r="AQ16" s="97"/>
      <c r="AR16" s="98">
        <v>0</v>
      </c>
      <c r="AS16" s="99"/>
      <c r="AT16" s="99"/>
      <c r="AU16" s="99"/>
      <c r="AV16" s="100"/>
      <c r="AW16" s="96" t="s">
        <v>44</v>
      </c>
      <c r="AX16" s="97"/>
      <c r="AY16" s="157">
        <f t="shared" si="0"/>
        <v>0</v>
      </c>
      <c r="AZ16" s="157"/>
      <c r="BA16" s="157"/>
      <c r="BB16" s="157"/>
      <c r="BC16" s="158"/>
    </row>
    <row r="17" spans="1:55" ht="18.75" customHeight="1">
      <c r="A17" s="215" t="s">
        <v>2</v>
      </c>
      <c r="B17" s="205"/>
      <c r="C17" s="205"/>
      <c r="D17" s="216"/>
      <c r="E17" s="279">
        <v>0.518</v>
      </c>
      <c r="F17" s="280"/>
      <c r="G17" s="280"/>
      <c r="H17" s="50" t="s">
        <v>61</v>
      </c>
      <c r="I17" s="280">
        <v>0.518</v>
      </c>
      <c r="J17" s="280"/>
      <c r="K17" s="281"/>
      <c r="L17" s="278" t="s">
        <v>8</v>
      </c>
      <c r="M17" s="205"/>
      <c r="N17" s="205"/>
      <c r="O17" s="216"/>
      <c r="P17" s="205">
        <v>0.518</v>
      </c>
      <c r="Q17" s="205"/>
      <c r="R17" s="205"/>
      <c r="S17" s="50" t="s">
        <v>61</v>
      </c>
      <c r="T17" s="205">
        <v>0.518</v>
      </c>
      <c r="U17" s="205"/>
      <c r="V17" s="206"/>
      <c r="W17" s="21"/>
      <c r="X17" s="184" t="s">
        <v>26</v>
      </c>
      <c r="Y17" s="185"/>
      <c r="Z17" s="185"/>
      <c r="AA17" s="185"/>
      <c r="AB17" s="185"/>
      <c r="AC17" s="185"/>
      <c r="AD17" s="185"/>
      <c r="AE17" s="185"/>
      <c r="AF17" s="185"/>
      <c r="AG17" s="185"/>
      <c r="AH17" s="185"/>
      <c r="AI17" s="185"/>
      <c r="AJ17" s="185"/>
      <c r="AK17" s="93">
        <v>12000</v>
      </c>
      <c r="AL17" s="94"/>
      <c r="AM17" s="94"/>
      <c r="AN17" s="94"/>
      <c r="AO17" s="95"/>
      <c r="AP17" s="96" t="s">
        <v>46</v>
      </c>
      <c r="AQ17" s="97"/>
      <c r="AR17" s="93">
        <v>50000</v>
      </c>
      <c r="AS17" s="94"/>
      <c r="AT17" s="94"/>
      <c r="AU17" s="94"/>
      <c r="AV17" s="95"/>
      <c r="AW17" s="96" t="s">
        <v>46</v>
      </c>
      <c r="AX17" s="97"/>
      <c r="AY17" s="192">
        <f t="shared" si="0"/>
        <v>38000</v>
      </c>
      <c r="AZ17" s="192"/>
      <c r="BA17" s="192"/>
      <c r="BB17" s="192"/>
      <c r="BC17" s="193"/>
    </row>
    <row r="18" spans="1:55" ht="18.75" customHeight="1" thickBot="1">
      <c r="A18" s="166" t="s">
        <v>3</v>
      </c>
      <c r="B18" s="167"/>
      <c r="C18" s="167"/>
      <c r="D18" s="168"/>
      <c r="E18" s="170">
        <v>0.518</v>
      </c>
      <c r="F18" s="171"/>
      <c r="G18" s="171"/>
      <c r="H18" s="56" t="s">
        <v>61</v>
      </c>
      <c r="I18" s="171">
        <v>0.518</v>
      </c>
      <c r="J18" s="171"/>
      <c r="K18" s="291"/>
      <c r="L18" s="169" t="s">
        <v>9</v>
      </c>
      <c r="M18" s="167"/>
      <c r="N18" s="167"/>
      <c r="O18" s="168"/>
      <c r="P18" s="167">
        <v>0.705</v>
      </c>
      <c r="Q18" s="167"/>
      <c r="R18" s="167"/>
      <c r="S18" s="56" t="s">
        <v>61</v>
      </c>
      <c r="T18" s="167">
        <v>0.705</v>
      </c>
      <c r="U18" s="167"/>
      <c r="V18" s="204"/>
      <c r="W18" s="21"/>
      <c r="X18" s="173" t="s">
        <v>27</v>
      </c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2"/>
      <c r="AL18" s="172"/>
      <c r="AM18" s="172"/>
      <c r="AN18" s="172"/>
      <c r="AO18" s="172"/>
      <c r="AP18" s="172"/>
      <c r="AQ18" s="172"/>
      <c r="AR18" s="88">
        <v>0</v>
      </c>
      <c r="AS18" s="89"/>
      <c r="AT18" s="89"/>
      <c r="AU18" s="89"/>
      <c r="AV18" s="90"/>
      <c r="AW18" s="91" t="s">
        <v>44</v>
      </c>
      <c r="AX18" s="92"/>
      <c r="AY18" s="218"/>
      <c r="AZ18" s="218"/>
      <c r="BA18" s="218"/>
      <c r="BB18" s="218"/>
      <c r="BC18" s="219"/>
    </row>
    <row r="19" spans="1:40" ht="18.75" customHeight="1" thickBot="1" thickTop="1">
      <c r="A19"/>
      <c r="B19" t="s">
        <v>72</v>
      </c>
      <c r="C19"/>
      <c r="D19"/>
      <c r="E19"/>
      <c r="L19"/>
      <c r="M19"/>
      <c r="N19"/>
      <c r="O19"/>
      <c r="P19"/>
      <c r="Q19" s="2"/>
      <c r="R19" s="2"/>
      <c r="S19" s="2"/>
      <c r="T19" s="2"/>
      <c r="U19" s="2"/>
      <c r="V19" s="2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58" ht="18.75" customHeight="1" thickTop="1">
      <c r="A20" s="133" t="s">
        <v>28</v>
      </c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  <c r="BC20" s="135"/>
      <c r="BD20" s="3"/>
      <c r="BE20" s="3"/>
      <c r="BF20" s="3"/>
    </row>
    <row r="21" spans="1:75" ht="18.75" customHeight="1">
      <c r="A21" s="136"/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9"/>
      <c r="P21" s="83">
        <v>1</v>
      </c>
      <c r="Q21" s="84"/>
      <c r="R21" s="84"/>
      <c r="S21" s="84"/>
      <c r="T21" s="84">
        <v>2</v>
      </c>
      <c r="U21" s="84"/>
      <c r="V21" s="84"/>
      <c r="W21" s="84"/>
      <c r="X21" s="84">
        <v>3</v>
      </c>
      <c r="Y21" s="84"/>
      <c r="Z21" s="84"/>
      <c r="AA21" s="84"/>
      <c r="AB21" s="84">
        <v>4</v>
      </c>
      <c r="AC21" s="84"/>
      <c r="AD21" s="84"/>
      <c r="AE21" s="84"/>
      <c r="AF21" s="84">
        <v>5</v>
      </c>
      <c r="AG21" s="84"/>
      <c r="AH21" s="84"/>
      <c r="AI21" s="84"/>
      <c r="AJ21" s="84">
        <v>6</v>
      </c>
      <c r="AK21" s="84"/>
      <c r="AL21" s="84"/>
      <c r="AM21" s="84"/>
      <c r="AN21" s="84">
        <v>7</v>
      </c>
      <c r="AO21" s="84"/>
      <c r="AP21" s="84"/>
      <c r="AQ21" s="84"/>
      <c r="AR21" s="84">
        <v>8</v>
      </c>
      <c r="AS21" s="84"/>
      <c r="AT21" s="84"/>
      <c r="AU21" s="84"/>
      <c r="AV21" s="84">
        <v>9</v>
      </c>
      <c r="AW21" s="84"/>
      <c r="AX21" s="84"/>
      <c r="AY21" s="84"/>
      <c r="AZ21" s="84">
        <v>10</v>
      </c>
      <c r="BA21" s="84"/>
      <c r="BB21" s="84"/>
      <c r="BC21" s="145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3"/>
      <c r="BT21" s="3"/>
      <c r="BU21" s="3"/>
      <c r="BV21" s="3"/>
      <c r="BW21" s="3"/>
    </row>
    <row r="22" spans="1:75" ht="18.75" customHeight="1">
      <c r="A22" s="137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2"/>
      <c r="P22" s="265">
        <v>2019</v>
      </c>
      <c r="Q22" s="183"/>
      <c r="R22" s="183"/>
      <c r="S22" s="86"/>
      <c r="T22" s="87">
        <f>P22+1</f>
        <v>2020</v>
      </c>
      <c r="U22" s="87"/>
      <c r="V22" s="87"/>
      <c r="W22" s="87"/>
      <c r="X22" s="87">
        <f>T22+1</f>
        <v>2021</v>
      </c>
      <c r="Y22" s="87"/>
      <c r="Z22" s="87"/>
      <c r="AA22" s="87"/>
      <c r="AB22" s="87">
        <f>X22+1</f>
        <v>2022</v>
      </c>
      <c r="AC22" s="87"/>
      <c r="AD22" s="87"/>
      <c r="AE22" s="87"/>
      <c r="AF22" s="87">
        <f>AB22+1</f>
        <v>2023</v>
      </c>
      <c r="AG22" s="87"/>
      <c r="AH22" s="87"/>
      <c r="AI22" s="87"/>
      <c r="AJ22" s="87">
        <f>AF22+1</f>
        <v>2024</v>
      </c>
      <c r="AK22" s="87"/>
      <c r="AL22" s="87"/>
      <c r="AM22" s="87"/>
      <c r="AN22" s="87">
        <f>AJ22+1</f>
        <v>2025</v>
      </c>
      <c r="AO22" s="87"/>
      <c r="AP22" s="87"/>
      <c r="AQ22" s="87"/>
      <c r="AR22" s="87">
        <f>AN22+1</f>
        <v>2026</v>
      </c>
      <c r="AS22" s="87"/>
      <c r="AT22" s="87"/>
      <c r="AU22" s="87"/>
      <c r="AV22" s="87">
        <f>AR22+1</f>
        <v>2027</v>
      </c>
      <c r="AW22" s="87"/>
      <c r="AX22" s="87"/>
      <c r="AY22" s="87"/>
      <c r="AZ22" s="87">
        <f>AV22+1</f>
        <v>2028</v>
      </c>
      <c r="BA22" s="87"/>
      <c r="BB22" s="87"/>
      <c r="BC22" s="14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3"/>
      <c r="BT22" s="3"/>
      <c r="BU22" s="3"/>
      <c r="BV22" s="3"/>
      <c r="BW22" s="3"/>
    </row>
    <row r="23" spans="1:73" s="5" customFormat="1" ht="7.5" customHeight="1">
      <c r="A23" s="12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10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1"/>
      <c r="BC23" s="13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4"/>
      <c r="BR23" s="4"/>
      <c r="BS23" s="4"/>
      <c r="BT23" s="4"/>
      <c r="BU23" s="4"/>
    </row>
    <row r="24" spans="1:75" ht="18.75" customHeight="1">
      <c r="A24" s="220" t="str">
        <f>AK7</f>
        <v>水銀灯400Ｗ</v>
      </c>
      <c r="B24" s="221"/>
      <c r="C24" s="222"/>
      <c r="D24" s="163" t="s">
        <v>50</v>
      </c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5"/>
      <c r="P24" s="108">
        <f>$AK$14</f>
        <v>132960.32280000002</v>
      </c>
      <c r="Q24" s="107"/>
      <c r="R24" s="107"/>
      <c r="S24" s="107"/>
      <c r="T24" s="108">
        <f>$AK$14</f>
        <v>132960.32280000002</v>
      </c>
      <c r="U24" s="107"/>
      <c r="V24" s="107"/>
      <c r="W24" s="107"/>
      <c r="X24" s="107">
        <f>$AK$14</f>
        <v>132960.32280000002</v>
      </c>
      <c r="Y24" s="107"/>
      <c r="Z24" s="107"/>
      <c r="AA24" s="107"/>
      <c r="AB24" s="107">
        <f>$AK$14</f>
        <v>132960.32280000002</v>
      </c>
      <c r="AC24" s="107"/>
      <c r="AD24" s="107"/>
      <c r="AE24" s="107"/>
      <c r="AF24" s="107">
        <f>$AK$14</f>
        <v>132960.32280000002</v>
      </c>
      <c r="AG24" s="107"/>
      <c r="AH24" s="107"/>
      <c r="AI24" s="107"/>
      <c r="AJ24" s="107">
        <f>$AK$14</f>
        <v>132960.32280000002</v>
      </c>
      <c r="AK24" s="107"/>
      <c r="AL24" s="107"/>
      <c r="AM24" s="107"/>
      <c r="AN24" s="107">
        <f>$AK$14</f>
        <v>132960.32280000002</v>
      </c>
      <c r="AO24" s="107"/>
      <c r="AP24" s="107"/>
      <c r="AQ24" s="107"/>
      <c r="AR24" s="107">
        <f>$AK$14</f>
        <v>132960.32280000002</v>
      </c>
      <c r="AS24" s="107"/>
      <c r="AT24" s="107"/>
      <c r="AU24" s="107"/>
      <c r="AV24" s="107">
        <f>$AK$14</f>
        <v>132960.32280000002</v>
      </c>
      <c r="AW24" s="107"/>
      <c r="AX24" s="107"/>
      <c r="AY24" s="107"/>
      <c r="AZ24" s="107">
        <f>$AK$14</f>
        <v>132960.32280000002</v>
      </c>
      <c r="BA24" s="107"/>
      <c r="BB24" s="107"/>
      <c r="BC24" s="142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</row>
    <row r="25" spans="1:75" ht="18.75" customHeight="1">
      <c r="A25" s="223"/>
      <c r="B25" s="224"/>
      <c r="C25" s="225"/>
      <c r="D25" s="163" t="s">
        <v>31</v>
      </c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5"/>
      <c r="P25" s="153">
        <f>$AK$10*$AK$11*12*P21</f>
        <v>4968</v>
      </c>
      <c r="Q25" s="140"/>
      <c r="R25" s="140"/>
      <c r="S25" s="140"/>
      <c r="T25" s="140">
        <f>$AK$10*$AK$11*12*T21</f>
        <v>9936</v>
      </c>
      <c r="U25" s="140"/>
      <c r="V25" s="140"/>
      <c r="W25" s="140"/>
      <c r="X25" s="140">
        <f>$AK$10*$AK$11*12*X21</f>
        <v>14904</v>
      </c>
      <c r="Y25" s="140"/>
      <c r="Z25" s="140"/>
      <c r="AA25" s="140"/>
      <c r="AB25" s="140">
        <f>$AK$10*$AK$11*12*AB21</f>
        <v>19872</v>
      </c>
      <c r="AC25" s="140"/>
      <c r="AD25" s="140"/>
      <c r="AE25" s="140"/>
      <c r="AF25" s="140">
        <f>$AK$10*$AK$11*12*AF21</f>
        <v>24840</v>
      </c>
      <c r="AG25" s="140"/>
      <c r="AH25" s="140"/>
      <c r="AI25" s="140"/>
      <c r="AJ25" s="140">
        <f>$AK$10*$AK$11*12*AJ21</f>
        <v>29808</v>
      </c>
      <c r="AK25" s="140"/>
      <c r="AL25" s="140"/>
      <c r="AM25" s="140"/>
      <c r="AN25" s="140">
        <f>$AK$10*$AK$11*12*AN21</f>
        <v>34776</v>
      </c>
      <c r="AO25" s="140"/>
      <c r="AP25" s="140"/>
      <c r="AQ25" s="140"/>
      <c r="AR25" s="140">
        <f>$AK$10*$AK$11*12*AR21</f>
        <v>39744</v>
      </c>
      <c r="AS25" s="140"/>
      <c r="AT25" s="140"/>
      <c r="AU25" s="140"/>
      <c r="AV25" s="140">
        <f>$AK$10*$AK$11*12*AV21</f>
        <v>44712</v>
      </c>
      <c r="AW25" s="140"/>
      <c r="AX25" s="140"/>
      <c r="AY25" s="140"/>
      <c r="AZ25" s="140">
        <f>$AK$10*$AK$11*12*AZ21</f>
        <v>49680</v>
      </c>
      <c r="BA25" s="140"/>
      <c r="BB25" s="140"/>
      <c r="BC25" s="144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</row>
    <row r="26" spans="1:75" ht="18.75" customHeight="1">
      <c r="A26" s="223"/>
      <c r="B26" s="224"/>
      <c r="C26" s="225"/>
      <c r="D26" s="163" t="s">
        <v>32</v>
      </c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5"/>
      <c r="P26" s="105">
        <f>ROUNDDOWN(P25/$AK$17,0)</f>
        <v>0</v>
      </c>
      <c r="Q26" s="106"/>
      <c r="R26" s="106"/>
      <c r="S26" s="106"/>
      <c r="T26" s="106">
        <f>ROUNDDOWN((T25/$AK$17)-P26,0)</f>
        <v>0</v>
      </c>
      <c r="U26" s="106"/>
      <c r="V26" s="106"/>
      <c r="W26" s="106"/>
      <c r="X26" s="106">
        <f>ROUNDDOWN((X25/$AK$17)-P26-T26,0)</f>
        <v>1</v>
      </c>
      <c r="Y26" s="106"/>
      <c r="Z26" s="106"/>
      <c r="AA26" s="106"/>
      <c r="AB26" s="106">
        <f>ROUNDDOWN((AB25/$AK$17)-P26-T26-X26,0)</f>
        <v>0</v>
      </c>
      <c r="AC26" s="106"/>
      <c r="AD26" s="106"/>
      <c r="AE26" s="106"/>
      <c r="AF26" s="106">
        <f>ROUNDDOWN((AF25/$AK$17)-P26-T26-X26-AB26,0)</f>
        <v>1</v>
      </c>
      <c r="AG26" s="106"/>
      <c r="AH26" s="106"/>
      <c r="AI26" s="106"/>
      <c r="AJ26" s="106">
        <f>ROUNDDOWN((AJ25/$AK$17)-P26-T26-X26-AB26-AF26,0)</f>
        <v>0</v>
      </c>
      <c r="AK26" s="106"/>
      <c r="AL26" s="106"/>
      <c r="AM26" s="106"/>
      <c r="AN26" s="106">
        <f>ROUNDDOWN((AN25/$AK$17)-P26-T26-X26-AB26-AF26-AJ26,0)</f>
        <v>0</v>
      </c>
      <c r="AO26" s="106"/>
      <c r="AP26" s="106"/>
      <c r="AQ26" s="106"/>
      <c r="AR26" s="106">
        <f>ROUNDDOWN((AR25/$AK$17)-P26-T26-X26-AB26-AF26-AJ26-AN26,0)</f>
        <v>1</v>
      </c>
      <c r="AS26" s="106"/>
      <c r="AT26" s="106"/>
      <c r="AU26" s="106"/>
      <c r="AV26" s="106">
        <f>ROUNDDOWN((AV25/$AK$17)-P26-T26-X26-AB26-AF26-AJ26-AN26-AR26,0)</f>
        <v>0</v>
      </c>
      <c r="AW26" s="106"/>
      <c r="AX26" s="106"/>
      <c r="AY26" s="106"/>
      <c r="AZ26" s="106">
        <f>ROUNDDOWN((AZ25/$AK$17)-P26-T26-X26-AB26-AF26-AJ26-AN26-AR26-AV26,0)</f>
        <v>1</v>
      </c>
      <c r="BA26" s="106"/>
      <c r="BB26" s="106"/>
      <c r="BC26" s="14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</row>
    <row r="27" spans="1:75" ht="18.75" customHeight="1">
      <c r="A27" s="223"/>
      <c r="B27" s="224"/>
      <c r="C27" s="225"/>
      <c r="D27" s="163" t="s">
        <v>33</v>
      </c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5"/>
      <c r="P27" s="108">
        <f>($AK$15+$AK$16)*$AK$8*P26</f>
        <v>0</v>
      </c>
      <c r="Q27" s="107"/>
      <c r="R27" s="107"/>
      <c r="S27" s="107"/>
      <c r="T27" s="107">
        <f>($AK$15+$AK$16)*$AK$8*T26</f>
        <v>0</v>
      </c>
      <c r="U27" s="107"/>
      <c r="V27" s="107"/>
      <c r="W27" s="107"/>
      <c r="X27" s="107">
        <f>($AK$15+$AK$16)*$AK$8*X26</f>
        <v>26000</v>
      </c>
      <c r="Y27" s="107"/>
      <c r="Z27" s="107"/>
      <c r="AA27" s="107"/>
      <c r="AB27" s="107">
        <f>($AK$15+$AK$16)*$AK$8*AB26</f>
        <v>0</v>
      </c>
      <c r="AC27" s="107"/>
      <c r="AD27" s="107"/>
      <c r="AE27" s="107"/>
      <c r="AF27" s="107">
        <f>($AK$15+$AK$16)*$AK$8*AF26</f>
        <v>26000</v>
      </c>
      <c r="AG27" s="107"/>
      <c r="AH27" s="107"/>
      <c r="AI27" s="107"/>
      <c r="AJ27" s="107">
        <f>($AK$15+$AK$16)*$AK$8*AJ26</f>
        <v>0</v>
      </c>
      <c r="AK27" s="107"/>
      <c r="AL27" s="107"/>
      <c r="AM27" s="107"/>
      <c r="AN27" s="107">
        <f>($AK$15+$AK$16)*$AK$8*AN26</f>
        <v>0</v>
      </c>
      <c r="AO27" s="107"/>
      <c r="AP27" s="107"/>
      <c r="AQ27" s="107"/>
      <c r="AR27" s="107">
        <f>($AK$15+$AK$16)*$AK$8*AR26</f>
        <v>26000</v>
      </c>
      <c r="AS27" s="107"/>
      <c r="AT27" s="107"/>
      <c r="AU27" s="107"/>
      <c r="AV27" s="107">
        <f>($AK$15+$AK$16)*$AK$8*AV26</f>
        <v>0</v>
      </c>
      <c r="AW27" s="107"/>
      <c r="AX27" s="107"/>
      <c r="AY27" s="107"/>
      <c r="AZ27" s="107">
        <f>($AK$15+$AK$16)*$AK$8*AZ26</f>
        <v>26000</v>
      </c>
      <c r="BA27" s="107"/>
      <c r="BB27" s="107"/>
      <c r="BC27" s="142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</row>
    <row r="28" spans="1:55" ht="18.75" customHeight="1">
      <c r="A28" s="223"/>
      <c r="B28" s="224"/>
      <c r="C28" s="225"/>
      <c r="D28" s="229" t="s">
        <v>29</v>
      </c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5"/>
      <c r="P28" s="138">
        <f>P24+P27</f>
        <v>132960.32280000002</v>
      </c>
      <c r="Q28" s="104"/>
      <c r="R28" s="104"/>
      <c r="S28" s="104"/>
      <c r="T28" s="138">
        <f>T24+T27</f>
        <v>132960.32280000002</v>
      </c>
      <c r="U28" s="104"/>
      <c r="V28" s="104"/>
      <c r="W28" s="104"/>
      <c r="X28" s="138">
        <f>X24+X27</f>
        <v>158960.32280000002</v>
      </c>
      <c r="Y28" s="104"/>
      <c r="Z28" s="104"/>
      <c r="AA28" s="104"/>
      <c r="AB28" s="138">
        <f>AB24+AB27</f>
        <v>132960.32280000002</v>
      </c>
      <c r="AC28" s="104"/>
      <c r="AD28" s="104"/>
      <c r="AE28" s="104"/>
      <c r="AF28" s="138">
        <f>AF24+AF27</f>
        <v>158960.32280000002</v>
      </c>
      <c r="AG28" s="104"/>
      <c r="AH28" s="104"/>
      <c r="AI28" s="104"/>
      <c r="AJ28" s="138">
        <f>AJ24+AJ27</f>
        <v>132960.32280000002</v>
      </c>
      <c r="AK28" s="104"/>
      <c r="AL28" s="104"/>
      <c r="AM28" s="104"/>
      <c r="AN28" s="138">
        <f>AN24+AN27</f>
        <v>132960.32280000002</v>
      </c>
      <c r="AO28" s="104"/>
      <c r="AP28" s="104"/>
      <c r="AQ28" s="104"/>
      <c r="AR28" s="138">
        <f>AR24+AR27</f>
        <v>158960.32280000002</v>
      </c>
      <c r="AS28" s="104"/>
      <c r="AT28" s="104"/>
      <c r="AU28" s="104"/>
      <c r="AV28" s="138">
        <f>AV24+AV27</f>
        <v>132960.32280000002</v>
      </c>
      <c r="AW28" s="104"/>
      <c r="AX28" s="104"/>
      <c r="AY28" s="104"/>
      <c r="AZ28" s="138">
        <f>AZ24+AZ27</f>
        <v>158960.32280000002</v>
      </c>
      <c r="BA28" s="104"/>
      <c r="BB28" s="104"/>
      <c r="BC28" s="139"/>
    </row>
    <row r="29" spans="1:55" ht="18.75" customHeight="1">
      <c r="A29" s="226"/>
      <c r="B29" s="227"/>
      <c r="C29" s="228"/>
      <c r="D29" s="229" t="s">
        <v>30</v>
      </c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5"/>
      <c r="P29" s="138">
        <f>P28</f>
        <v>132960.32280000002</v>
      </c>
      <c r="Q29" s="104"/>
      <c r="R29" s="104"/>
      <c r="S29" s="104"/>
      <c r="T29" s="104">
        <f>P29+T28</f>
        <v>265920.64560000005</v>
      </c>
      <c r="U29" s="104"/>
      <c r="V29" s="104"/>
      <c r="W29" s="104"/>
      <c r="X29" s="104">
        <f>T29+X28</f>
        <v>424880.96840000007</v>
      </c>
      <c r="Y29" s="104"/>
      <c r="Z29" s="104"/>
      <c r="AA29" s="104"/>
      <c r="AB29" s="104">
        <f>X29+AB28</f>
        <v>557841.2912000001</v>
      </c>
      <c r="AC29" s="104"/>
      <c r="AD29" s="104"/>
      <c r="AE29" s="104"/>
      <c r="AF29" s="104">
        <f>AB29+AF28</f>
        <v>716801.6140000001</v>
      </c>
      <c r="AG29" s="104"/>
      <c r="AH29" s="104"/>
      <c r="AI29" s="104"/>
      <c r="AJ29" s="104">
        <f>AF29+AJ28</f>
        <v>849761.9368</v>
      </c>
      <c r="AK29" s="104"/>
      <c r="AL29" s="104"/>
      <c r="AM29" s="104"/>
      <c r="AN29" s="104">
        <f>AJ29+AN28</f>
        <v>982722.2596</v>
      </c>
      <c r="AO29" s="104"/>
      <c r="AP29" s="104"/>
      <c r="AQ29" s="104"/>
      <c r="AR29" s="104">
        <f>AN29+AR28</f>
        <v>1141682.5824</v>
      </c>
      <c r="AS29" s="104"/>
      <c r="AT29" s="104"/>
      <c r="AU29" s="104"/>
      <c r="AV29" s="104">
        <f>AR29+AV28</f>
        <v>1274642.9052</v>
      </c>
      <c r="AW29" s="104"/>
      <c r="AX29" s="104"/>
      <c r="AY29" s="104"/>
      <c r="AZ29" s="104">
        <f>AV29+AZ28</f>
        <v>1433603.228</v>
      </c>
      <c r="BA29" s="104"/>
      <c r="BB29" s="104"/>
      <c r="BC29" s="139"/>
    </row>
    <row r="30" spans="1:55" ht="7.5" customHeight="1">
      <c r="A30" s="14"/>
      <c r="B30" s="8"/>
      <c r="C30" s="8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11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3"/>
    </row>
    <row r="31" spans="1:55" ht="18.75" customHeight="1">
      <c r="A31" s="230" t="str">
        <f>AR7</f>
        <v>HK-1Plus</v>
      </c>
      <c r="B31" s="231"/>
      <c r="C31" s="232"/>
      <c r="D31" s="163" t="s">
        <v>50</v>
      </c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5"/>
      <c r="P31" s="108">
        <f>$AR$14</f>
        <v>22427.042400000006</v>
      </c>
      <c r="Q31" s="107"/>
      <c r="R31" s="107"/>
      <c r="S31" s="107"/>
      <c r="T31" s="107">
        <f>$AR$14</f>
        <v>22427.042400000006</v>
      </c>
      <c r="U31" s="107"/>
      <c r="V31" s="107"/>
      <c r="W31" s="107"/>
      <c r="X31" s="130">
        <f>$AR$14</f>
        <v>22427.042400000006</v>
      </c>
      <c r="Y31" s="131"/>
      <c r="Z31" s="131"/>
      <c r="AA31" s="108"/>
      <c r="AB31" s="130">
        <f>$AR$14</f>
        <v>22427.042400000006</v>
      </c>
      <c r="AC31" s="131"/>
      <c r="AD31" s="131"/>
      <c r="AE31" s="108"/>
      <c r="AF31" s="130">
        <f>$AR$14</f>
        <v>22427.042400000006</v>
      </c>
      <c r="AG31" s="131"/>
      <c r="AH31" s="131"/>
      <c r="AI31" s="108"/>
      <c r="AJ31" s="130">
        <f>$AR$14</f>
        <v>22427.042400000006</v>
      </c>
      <c r="AK31" s="131"/>
      <c r="AL31" s="131"/>
      <c r="AM31" s="108"/>
      <c r="AN31" s="130">
        <f>$AR$14</f>
        <v>22427.042400000006</v>
      </c>
      <c r="AO31" s="131"/>
      <c r="AP31" s="131"/>
      <c r="AQ31" s="108"/>
      <c r="AR31" s="130">
        <f>$AR$14</f>
        <v>22427.042400000006</v>
      </c>
      <c r="AS31" s="131"/>
      <c r="AT31" s="131"/>
      <c r="AU31" s="108"/>
      <c r="AV31" s="130">
        <f>$AR$14</f>
        <v>22427.042400000006</v>
      </c>
      <c r="AW31" s="131"/>
      <c r="AX31" s="131"/>
      <c r="AY31" s="108"/>
      <c r="AZ31" s="130">
        <f>$AR$14</f>
        <v>22427.042400000006</v>
      </c>
      <c r="BA31" s="131"/>
      <c r="BB31" s="131"/>
      <c r="BC31" s="141"/>
    </row>
    <row r="32" spans="1:75" ht="18.75" customHeight="1">
      <c r="A32" s="233"/>
      <c r="B32" s="234"/>
      <c r="C32" s="235"/>
      <c r="D32" s="163" t="s">
        <v>31</v>
      </c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5"/>
      <c r="P32" s="153">
        <f>$AR$10*$AR$11*12*P21</f>
        <v>4968</v>
      </c>
      <c r="Q32" s="140"/>
      <c r="R32" s="140"/>
      <c r="S32" s="140"/>
      <c r="T32" s="140">
        <f>$AR$10*$AR$11*12*T21</f>
        <v>9936</v>
      </c>
      <c r="U32" s="140"/>
      <c r="V32" s="140"/>
      <c r="W32" s="140"/>
      <c r="X32" s="140">
        <f>$AR$10*$AR$11*12*X21</f>
        <v>14904</v>
      </c>
      <c r="Y32" s="140"/>
      <c r="Z32" s="140"/>
      <c r="AA32" s="140"/>
      <c r="AB32" s="140">
        <f>$AR$10*$AR$11*12*AB21</f>
        <v>19872</v>
      </c>
      <c r="AC32" s="140"/>
      <c r="AD32" s="140"/>
      <c r="AE32" s="140"/>
      <c r="AF32" s="140">
        <f>$AR$10*$AR$11*12*AF21</f>
        <v>24840</v>
      </c>
      <c r="AG32" s="140"/>
      <c r="AH32" s="140"/>
      <c r="AI32" s="140"/>
      <c r="AJ32" s="140">
        <f>$AR$10*$AR$11*12*AJ21</f>
        <v>29808</v>
      </c>
      <c r="AK32" s="140"/>
      <c r="AL32" s="140"/>
      <c r="AM32" s="140"/>
      <c r="AN32" s="140">
        <f>$AR$10*$AR$11*12*AN21</f>
        <v>34776</v>
      </c>
      <c r="AO32" s="140"/>
      <c r="AP32" s="140"/>
      <c r="AQ32" s="140"/>
      <c r="AR32" s="140">
        <f>$AR$10*$AR$11*12*AR21</f>
        <v>39744</v>
      </c>
      <c r="AS32" s="140"/>
      <c r="AT32" s="140"/>
      <c r="AU32" s="140"/>
      <c r="AV32" s="140">
        <f>$AR$10*$AR$11*12*AV21</f>
        <v>44712</v>
      </c>
      <c r="AW32" s="140"/>
      <c r="AX32" s="140"/>
      <c r="AY32" s="140"/>
      <c r="AZ32" s="140">
        <f>$AR$10*$AR$11*12*AZ21</f>
        <v>49680</v>
      </c>
      <c r="BA32" s="140"/>
      <c r="BB32" s="140"/>
      <c r="BC32" s="144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</row>
    <row r="33" spans="1:75" ht="18.75" customHeight="1">
      <c r="A33" s="233"/>
      <c r="B33" s="234"/>
      <c r="C33" s="235"/>
      <c r="D33" s="163" t="s">
        <v>32</v>
      </c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5"/>
      <c r="P33" s="105">
        <v>1</v>
      </c>
      <c r="Q33" s="106"/>
      <c r="R33" s="106"/>
      <c r="S33" s="106"/>
      <c r="T33" s="106">
        <f>ROUNDDOWN((T32/$AR$17),0)</f>
        <v>0</v>
      </c>
      <c r="U33" s="106"/>
      <c r="V33" s="106"/>
      <c r="W33" s="106"/>
      <c r="X33" s="106">
        <f>ROUNDDOWN((X32/$AR$17)-T33,0)</f>
        <v>0</v>
      </c>
      <c r="Y33" s="106"/>
      <c r="Z33" s="106"/>
      <c r="AA33" s="106"/>
      <c r="AB33" s="106">
        <f>ROUNDDOWN((AB32/$AR$17)-T33-X33,0)</f>
        <v>0</v>
      </c>
      <c r="AC33" s="106"/>
      <c r="AD33" s="106"/>
      <c r="AE33" s="106"/>
      <c r="AF33" s="106">
        <f>ROUNDDOWN((AF32/$AR$17)-T33-X33-AB33,0)</f>
        <v>0</v>
      </c>
      <c r="AG33" s="106"/>
      <c r="AH33" s="106"/>
      <c r="AI33" s="106"/>
      <c r="AJ33" s="106">
        <f>ROUNDDOWN((AJ32/$AR$17)-T33-X33-AB33-AF33,0)</f>
        <v>0</v>
      </c>
      <c r="AK33" s="106"/>
      <c r="AL33" s="106"/>
      <c r="AM33" s="106"/>
      <c r="AN33" s="106">
        <f>ROUNDDOWN((AN32/$AR$17)-T33-X33-AB33-AF33-AJ33,0)</f>
        <v>0</v>
      </c>
      <c r="AO33" s="106"/>
      <c r="AP33" s="106"/>
      <c r="AQ33" s="106"/>
      <c r="AR33" s="106">
        <f>ROUNDDOWN((AR32/$AR$17)-T33-X33-AB33-AF33-AJ33-AN33,0)</f>
        <v>0</v>
      </c>
      <c r="AS33" s="106"/>
      <c r="AT33" s="106"/>
      <c r="AU33" s="106"/>
      <c r="AV33" s="106">
        <f>ROUNDDOWN((AV32/$AR$17)-T33-X33-AB33-AF33-AJ33-AN33-AR33,0)</f>
        <v>0</v>
      </c>
      <c r="AW33" s="106"/>
      <c r="AX33" s="106"/>
      <c r="AY33" s="106"/>
      <c r="AZ33" s="106">
        <f>ROUNDDOWN((AZ32/$AR$17)-T33-X33-AB33-AF33-AJ33-AN33-AR33-AV33,0)</f>
        <v>0</v>
      </c>
      <c r="BA33" s="106"/>
      <c r="BB33" s="106"/>
      <c r="BC33" s="14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</row>
    <row r="34" spans="1:75" ht="18.75" customHeight="1">
      <c r="A34" s="233"/>
      <c r="B34" s="234"/>
      <c r="C34" s="235"/>
      <c r="D34" s="163" t="s">
        <v>34</v>
      </c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5"/>
      <c r="P34" s="108">
        <f>($AR$15+$AR$16)*$AR$8*P33+AR18</f>
        <v>340000</v>
      </c>
      <c r="Q34" s="107"/>
      <c r="R34" s="107"/>
      <c r="S34" s="107"/>
      <c r="T34" s="107">
        <f>($AR$15+$AR$16)*$AR$8*T33</f>
        <v>0</v>
      </c>
      <c r="U34" s="107"/>
      <c r="V34" s="107"/>
      <c r="W34" s="107"/>
      <c r="X34" s="107">
        <f>($AR$15+$AR$16)*$AR$8*X33</f>
        <v>0</v>
      </c>
      <c r="Y34" s="107"/>
      <c r="Z34" s="107"/>
      <c r="AA34" s="107"/>
      <c r="AB34" s="107">
        <f>($AR$15+$AR$16)*$AR$8*AB33</f>
        <v>0</v>
      </c>
      <c r="AC34" s="107"/>
      <c r="AD34" s="107"/>
      <c r="AE34" s="107"/>
      <c r="AF34" s="107">
        <f>($AR$15+$AR$16)*$AR$8*AF33</f>
        <v>0</v>
      </c>
      <c r="AG34" s="107"/>
      <c r="AH34" s="107"/>
      <c r="AI34" s="107"/>
      <c r="AJ34" s="107">
        <f>($AR$15+$AR$16)*$AR$8*AJ33</f>
        <v>0</v>
      </c>
      <c r="AK34" s="107"/>
      <c r="AL34" s="107"/>
      <c r="AM34" s="107"/>
      <c r="AN34" s="107">
        <f>($AR$15+$AR$16)*$AR$8*AN33</f>
        <v>0</v>
      </c>
      <c r="AO34" s="107"/>
      <c r="AP34" s="107"/>
      <c r="AQ34" s="107"/>
      <c r="AR34" s="107">
        <f>($AR$15+$AR$16)*$AR$8*AR33</f>
        <v>0</v>
      </c>
      <c r="AS34" s="107"/>
      <c r="AT34" s="107"/>
      <c r="AU34" s="107"/>
      <c r="AV34" s="107">
        <f>($AR$15+$AR$16)*$AR$8*AV33</f>
        <v>0</v>
      </c>
      <c r="AW34" s="107"/>
      <c r="AX34" s="107"/>
      <c r="AY34" s="107"/>
      <c r="AZ34" s="107">
        <f>($AR$15+$AR$16)*$AR$8*AZ33</f>
        <v>0</v>
      </c>
      <c r="BA34" s="107"/>
      <c r="BB34" s="107"/>
      <c r="BC34" s="142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</row>
    <row r="35" spans="1:55" ht="18.75" customHeight="1">
      <c r="A35" s="233"/>
      <c r="B35" s="234"/>
      <c r="C35" s="235"/>
      <c r="D35" s="242" t="s">
        <v>29</v>
      </c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70"/>
      <c r="P35" s="109">
        <f>P31+P34</f>
        <v>362427.04240000003</v>
      </c>
      <c r="Q35" s="110"/>
      <c r="R35" s="110"/>
      <c r="S35" s="110"/>
      <c r="T35" s="109">
        <f>T31+T34</f>
        <v>22427.042400000006</v>
      </c>
      <c r="U35" s="110"/>
      <c r="V35" s="110"/>
      <c r="W35" s="110"/>
      <c r="X35" s="109">
        <f>X31+X34</f>
        <v>22427.042400000006</v>
      </c>
      <c r="Y35" s="110"/>
      <c r="Z35" s="110"/>
      <c r="AA35" s="110"/>
      <c r="AB35" s="109">
        <f>AB31+AB34</f>
        <v>22427.042400000006</v>
      </c>
      <c r="AC35" s="110"/>
      <c r="AD35" s="110"/>
      <c r="AE35" s="110"/>
      <c r="AF35" s="109">
        <f>AF31+AF34</f>
        <v>22427.042400000006</v>
      </c>
      <c r="AG35" s="110"/>
      <c r="AH35" s="110"/>
      <c r="AI35" s="110"/>
      <c r="AJ35" s="109">
        <f>AJ31+AJ34</f>
        <v>22427.042400000006</v>
      </c>
      <c r="AK35" s="110"/>
      <c r="AL35" s="110"/>
      <c r="AM35" s="110"/>
      <c r="AN35" s="109">
        <f>AN31+AN34</f>
        <v>22427.042400000006</v>
      </c>
      <c r="AO35" s="110"/>
      <c r="AP35" s="110"/>
      <c r="AQ35" s="110"/>
      <c r="AR35" s="109">
        <f>AR31+AR34</f>
        <v>22427.042400000006</v>
      </c>
      <c r="AS35" s="110"/>
      <c r="AT35" s="110"/>
      <c r="AU35" s="110"/>
      <c r="AV35" s="109">
        <f>AV31+AV34</f>
        <v>22427.042400000006</v>
      </c>
      <c r="AW35" s="110"/>
      <c r="AX35" s="110"/>
      <c r="AY35" s="110"/>
      <c r="AZ35" s="110">
        <f>AZ31+AZ34</f>
        <v>22427.042400000006</v>
      </c>
      <c r="BA35" s="110"/>
      <c r="BB35" s="110"/>
      <c r="BC35" s="217"/>
    </row>
    <row r="36" spans="1:55" ht="18.75" customHeight="1" thickBot="1">
      <c r="A36" s="236"/>
      <c r="B36" s="237"/>
      <c r="C36" s="238"/>
      <c r="D36" s="239" t="s">
        <v>30</v>
      </c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1"/>
      <c r="P36" s="154">
        <f>P35</f>
        <v>362427.04240000003</v>
      </c>
      <c r="Q36" s="132"/>
      <c r="R36" s="132"/>
      <c r="S36" s="132"/>
      <c r="T36" s="132">
        <f>P36+T35</f>
        <v>384854.08480000007</v>
      </c>
      <c r="U36" s="132"/>
      <c r="V36" s="132"/>
      <c r="W36" s="132"/>
      <c r="X36" s="132">
        <f>T36+X35</f>
        <v>407281.1272000001</v>
      </c>
      <c r="Y36" s="132"/>
      <c r="Z36" s="132"/>
      <c r="AA36" s="132"/>
      <c r="AB36" s="132">
        <f>X36+AB35</f>
        <v>429708.16960000014</v>
      </c>
      <c r="AC36" s="132"/>
      <c r="AD36" s="132"/>
      <c r="AE36" s="132"/>
      <c r="AF36" s="132">
        <f>AB36+AF35</f>
        <v>452135.2120000002</v>
      </c>
      <c r="AG36" s="132"/>
      <c r="AH36" s="132"/>
      <c r="AI36" s="132"/>
      <c r="AJ36" s="132">
        <f>AF36+AJ35</f>
        <v>474562.2544000002</v>
      </c>
      <c r="AK36" s="132"/>
      <c r="AL36" s="132"/>
      <c r="AM36" s="132"/>
      <c r="AN36" s="132">
        <f>AJ36+AN35</f>
        <v>496989.29680000024</v>
      </c>
      <c r="AO36" s="132"/>
      <c r="AP36" s="132"/>
      <c r="AQ36" s="132"/>
      <c r="AR36" s="132">
        <f>AN36+AR35</f>
        <v>519416.3392000003</v>
      </c>
      <c r="AS36" s="132"/>
      <c r="AT36" s="132"/>
      <c r="AU36" s="132"/>
      <c r="AV36" s="132">
        <f>AR36+AV35</f>
        <v>541843.3816000003</v>
      </c>
      <c r="AW36" s="132"/>
      <c r="AX36" s="132"/>
      <c r="AY36" s="132"/>
      <c r="AZ36" s="132">
        <f>AV36+AZ35</f>
        <v>564270.4240000003</v>
      </c>
      <c r="BA36" s="132"/>
      <c r="BB36" s="132"/>
      <c r="BC36" s="243"/>
    </row>
    <row r="37" spans="1:55" ht="21" customHeight="1" thickBot="1" thickTop="1">
      <c r="A37" s="40"/>
      <c r="B37" s="4"/>
      <c r="C37" s="4"/>
      <c r="D37" s="4"/>
      <c r="E37" s="39" t="s">
        <v>52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40"/>
    </row>
    <row r="38" spans="1:58" ht="18.75" customHeight="1" thickTop="1">
      <c r="A38" s="133" t="s">
        <v>42</v>
      </c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5"/>
      <c r="BD38" s="3"/>
      <c r="BE38" s="3"/>
      <c r="BF38" s="3"/>
    </row>
    <row r="39" spans="1:75" ht="18.75" customHeight="1">
      <c r="A39" s="136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9"/>
      <c r="P39" s="83">
        <v>1</v>
      </c>
      <c r="Q39" s="84"/>
      <c r="R39" s="84"/>
      <c r="S39" s="84"/>
      <c r="T39" s="84">
        <v>2</v>
      </c>
      <c r="U39" s="84"/>
      <c r="V39" s="84"/>
      <c r="W39" s="84"/>
      <c r="X39" s="84">
        <v>3</v>
      </c>
      <c r="Y39" s="84"/>
      <c r="Z39" s="84"/>
      <c r="AA39" s="84"/>
      <c r="AB39" s="84">
        <v>4</v>
      </c>
      <c r="AC39" s="84"/>
      <c r="AD39" s="84"/>
      <c r="AE39" s="84"/>
      <c r="AF39" s="84">
        <v>5</v>
      </c>
      <c r="AG39" s="84"/>
      <c r="AH39" s="84"/>
      <c r="AI39" s="84"/>
      <c r="AJ39" s="84">
        <v>6</v>
      </c>
      <c r="AK39" s="84"/>
      <c r="AL39" s="84"/>
      <c r="AM39" s="84"/>
      <c r="AN39" s="84">
        <v>7</v>
      </c>
      <c r="AO39" s="84"/>
      <c r="AP39" s="84"/>
      <c r="AQ39" s="84"/>
      <c r="AR39" s="84">
        <v>8</v>
      </c>
      <c r="AS39" s="84"/>
      <c r="AT39" s="84"/>
      <c r="AU39" s="84"/>
      <c r="AV39" s="84">
        <v>9</v>
      </c>
      <c r="AW39" s="84"/>
      <c r="AX39" s="84"/>
      <c r="AY39" s="84"/>
      <c r="AZ39" s="84">
        <v>10</v>
      </c>
      <c r="BA39" s="84"/>
      <c r="BB39" s="84"/>
      <c r="BC39" s="145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3"/>
      <c r="BT39" s="3"/>
      <c r="BU39" s="3"/>
      <c r="BV39" s="3"/>
      <c r="BW39" s="3"/>
    </row>
    <row r="40" spans="1:75" ht="18.75" customHeight="1">
      <c r="A40" s="137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2"/>
      <c r="P40" s="86">
        <f>P22</f>
        <v>2019</v>
      </c>
      <c r="Q40" s="87"/>
      <c r="R40" s="87"/>
      <c r="S40" s="87"/>
      <c r="T40" s="87">
        <f>P40+1</f>
        <v>2020</v>
      </c>
      <c r="U40" s="87"/>
      <c r="V40" s="87"/>
      <c r="W40" s="87"/>
      <c r="X40" s="87">
        <f>T40+1</f>
        <v>2021</v>
      </c>
      <c r="Y40" s="87"/>
      <c r="Z40" s="87"/>
      <c r="AA40" s="87"/>
      <c r="AB40" s="87">
        <f>X40+1</f>
        <v>2022</v>
      </c>
      <c r="AC40" s="87"/>
      <c r="AD40" s="87"/>
      <c r="AE40" s="87"/>
      <c r="AF40" s="87">
        <f>AB40+1</f>
        <v>2023</v>
      </c>
      <c r="AG40" s="87"/>
      <c r="AH40" s="87"/>
      <c r="AI40" s="87"/>
      <c r="AJ40" s="87">
        <f>AF40+1</f>
        <v>2024</v>
      </c>
      <c r="AK40" s="87"/>
      <c r="AL40" s="87"/>
      <c r="AM40" s="87"/>
      <c r="AN40" s="87">
        <f>AJ40+1</f>
        <v>2025</v>
      </c>
      <c r="AO40" s="87"/>
      <c r="AP40" s="87"/>
      <c r="AQ40" s="87"/>
      <c r="AR40" s="87">
        <f>AN40+1</f>
        <v>2026</v>
      </c>
      <c r="AS40" s="87"/>
      <c r="AT40" s="87"/>
      <c r="AU40" s="87"/>
      <c r="AV40" s="87">
        <f>AR40+1</f>
        <v>2027</v>
      </c>
      <c r="AW40" s="87"/>
      <c r="AX40" s="87"/>
      <c r="AY40" s="87"/>
      <c r="AZ40" s="87">
        <f>AV40+1</f>
        <v>2028</v>
      </c>
      <c r="BA40" s="87"/>
      <c r="BB40" s="87"/>
      <c r="BC40" s="14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3"/>
      <c r="BT40" s="3"/>
      <c r="BU40" s="3"/>
      <c r="BV40" s="3"/>
      <c r="BW40" s="3"/>
    </row>
    <row r="41" spans="1:55" ht="18.75" customHeight="1">
      <c r="A41" s="101" t="s">
        <v>43</v>
      </c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3"/>
      <c r="P41" s="147">
        <f>P36-P29</f>
        <v>229466.7196</v>
      </c>
      <c r="Q41" s="147"/>
      <c r="R41" s="147"/>
      <c r="S41" s="148"/>
      <c r="T41" s="147">
        <f>T36-T29</f>
        <v>118933.43920000002</v>
      </c>
      <c r="U41" s="147"/>
      <c r="V41" s="147"/>
      <c r="W41" s="148"/>
      <c r="X41" s="147">
        <f>X36-X29</f>
        <v>-17599.841199999966</v>
      </c>
      <c r="Y41" s="147"/>
      <c r="Z41" s="147"/>
      <c r="AA41" s="148"/>
      <c r="AB41" s="147">
        <f>AB36-AB29</f>
        <v>-128133.12159999995</v>
      </c>
      <c r="AC41" s="147"/>
      <c r="AD41" s="147"/>
      <c r="AE41" s="148"/>
      <c r="AF41" s="147">
        <f>AF36-AF29</f>
        <v>-264666.4019999999</v>
      </c>
      <c r="AG41" s="147"/>
      <c r="AH41" s="147"/>
      <c r="AI41" s="148"/>
      <c r="AJ41" s="147">
        <f>AJ36-AJ29</f>
        <v>-375199.6823999998</v>
      </c>
      <c r="AK41" s="147"/>
      <c r="AL41" s="147"/>
      <c r="AM41" s="148"/>
      <c r="AN41" s="147">
        <f>AN36-AN29</f>
        <v>-485732.96279999975</v>
      </c>
      <c r="AO41" s="147"/>
      <c r="AP41" s="147"/>
      <c r="AQ41" s="148"/>
      <c r="AR41" s="147">
        <f>AR36-AR29</f>
        <v>-622266.2431999997</v>
      </c>
      <c r="AS41" s="147"/>
      <c r="AT41" s="147"/>
      <c r="AU41" s="148"/>
      <c r="AV41" s="147">
        <f>AV36-AV29</f>
        <v>-732799.5235999996</v>
      </c>
      <c r="AW41" s="147"/>
      <c r="AX41" s="147"/>
      <c r="AY41" s="148"/>
      <c r="AZ41" s="147">
        <f>AZ36-AZ29</f>
        <v>-869332.8039999995</v>
      </c>
      <c r="BA41" s="147"/>
      <c r="BB41" s="147"/>
      <c r="BC41" s="155"/>
    </row>
    <row r="42" spans="1:55" ht="18.75" customHeight="1">
      <c r="A42" s="71" t="str">
        <f>A31</f>
        <v>HK-1Plus</v>
      </c>
      <c r="B42" s="72"/>
      <c r="C42" s="72"/>
      <c r="D42" s="72"/>
      <c r="E42" s="72"/>
      <c r="F42" s="72"/>
      <c r="G42" s="73" t="s">
        <v>68</v>
      </c>
      <c r="H42" s="73"/>
      <c r="I42" s="73"/>
      <c r="J42" s="59" t="str">
        <f>A24</f>
        <v>水銀灯400Ｗ</v>
      </c>
      <c r="K42" s="59"/>
      <c r="L42" s="59"/>
      <c r="M42" s="59"/>
      <c r="N42" s="59"/>
      <c r="O42" s="60"/>
      <c r="P42" s="149"/>
      <c r="Q42" s="149"/>
      <c r="R42" s="149"/>
      <c r="S42" s="150"/>
      <c r="T42" s="149"/>
      <c r="U42" s="149"/>
      <c r="V42" s="149"/>
      <c r="W42" s="150"/>
      <c r="X42" s="149"/>
      <c r="Y42" s="149"/>
      <c r="Z42" s="149"/>
      <c r="AA42" s="150"/>
      <c r="AB42" s="149"/>
      <c r="AC42" s="149"/>
      <c r="AD42" s="149"/>
      <c r="AE42" s="150"/>
      <c r="AF42" s="149"/>
      <c r="AG42" s="149"/>
      <c r="AH42" s="149"/>
      <c r="AI42" s="150"/>
      <c r="AJ42" s="149"/>
      <c r="AK42" s="149"/>
      <c r="AL42" s="149"/>
      <c r="AM42" s="150"/>
      <c r="AN42" s="149"/>
      <c r="AO42" s="149"/>
      <c r="AP42" s="149"/>
      <c r="AQ42" s="150"/>
      <c r="AR42" s="149"/>
      <c r="AS42" s="149"/>
      <c r="AT42" s="149"/>
      <c r="AU42" s="150"/>
      <c r="AV42" s="149"/>
      <c r="AW42" s="149"/>
      <c r="AX42" s="149"/>
      <c r="AY42" s="150"/>
      <c r="AZ42" s="149"/>
      <c r="BA42" s="149"/>
      <c r="BB42" s="149"/>
      <c r="BC42" s="156"/>
    </row>
    <row r="43" spans="1:55" ht="18.75" customHeight="1">
      <c r="A43" s="15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16"/>
    </row>
    <row r="44" spans="1:55" ht="18.75" customHeight="1">
      <c r="A44" s="15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16"/>
    </row>
    <row r="45" spans="1:55" ht="18.75" customHeight="1">
      <c r="A45" s="15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16"/>
    </row>
    <row r="46" spans="1:55" ht="18.75" customHeight="1">
      <c r="A46" s="15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16"/>
    </row>
    <row r="47" spans="1:55" ht="18.75" customHeight="1">
      <c r="A47" s="15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16"/>
    </row>
    <row r="48" spans="1:55" ht="18.75" customHeight="1">
      <c r="A48" s="15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16"/>
    </row>
    <row r="49" spans="1:55" ht="18.75" customHeight="1">
      <c r="A49" s="15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16"/>
    </row>
    <row r="50" spans="1:55" ht="18.75" customHeight="1">
      <c r="A50" s="15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16"/>
    </row>
    <row r="51" spans="1:55" ht="18.75" customHeight="1">
      <c r="A51" s="15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16"/>
    </row>
    <row r="52" spans="1:55" ht="18.75" customHeight="1">
      <c r="A52" s="15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16"/>
    </row>
    <row r="53" spans="1:55" ht="18.75" customHeight="1">
      <c r="A53" s="15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16"/>
    </row>
    <row r="54" spans="1:55" ht="18.75" customHeight="1">
      <c r="A54" s="15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16"/>
    </row>
    <row r="55" spans="1:55" ht="18.75" customHeight="1" thickBot="1">
      <c r="A55" s="17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20"/>
    </row>
    <row r="56" spans="1:55" ht="18.75" customHeight="1" thickTop="1">
      <c r="A56" s="74" t="s">
        <v>65</v>
      </c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6"/>
    </row>
    <row r="57" spans="1:75" ht="18.75" customHeight="1">
      <c r="A57" s="77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9"/>
      <c r="P57" s="83">
        <v>1</v>
      </c>
      <c r="Q57" s="84"/>
      <c r="R57" s="84"/>
      <c r="S57" s="84"/>
      <c r="T57" s="84">
        <v>2</v>
      </c>
      <c r="U57" s="84"/>
      <c r="V57" s="84"/>
      <c r="W57" s="84"/>
      <c r="X57" s="84">
        <v>3</v>
      </c>
      <c r="Y57" s="84"/>
      <c r="Z57" s="84"/>
      <c r="AA57" s="84"/>
      <c r="AB57" s="84">
        <v>4</v>
      </c>
      <c r="AC57" s="84"/>
      <c r="AD57" s="84"/>
      <c r="AE57" s="84"/>
      <c r="AF57" s="84">
        <v>5</v>
      </c>
      <c r="AG57" s="84"/>
      <c r="AH57" s="84"/>
      <c r="AI57" s="84"/>
      <c r="AJ57" s="84">
        <v>6</v>
      </c>
      <c r="AK57" s="84"/>
      <c r="AL57" s="84"/>
      <c r="AM57" s="84"/>
      <c r="AN57" s="84">
        <v>7</v>
      </c>
      <c r="AO57" s="84"/>
      <c r="AP57" s="84"/>
      <c r="AQ57" s="84"/>
      <c r="AR57" s="84">
        <v>8</v>
      </c>
      <c r="AS57" s="84"/>
      <c r="AT57" s="84"/>
      <c r="AU57" s="84"/>
      <c r="AV57" s="84">
        <v>9</v>
      </c>
      <c r="AW57" s="84"/>
      <c r="AX57" s="84"/>
      <c r="AY57" s="84"/>
      <c r="AZ57" s="84">
        <v>10</v>
      </c>
      <c r="BA57" s="84"/>
      <c r="BB57" s="84"/>
      <c r="BC57" s="85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3"/>
      <c r="BT57" s="3"/>
      <c r="BU57" s="3"/>
      <c r="BV57" s="3"/>
      <c r="BW57" s="3"/>
    </row>
    <row r="58" spans="1:75" ht="18.75" customHeight="1">
      <c r="A58" s="80"/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2"/>
      <c r="P58" s="86">
        <f>P22</f>
        <v>2019</v>
      </c>
      <c r="Q58" s="87"/>
      <c r="R58" s="87"/>
      <c r="S58" s="87"/>
      <c r="T58" s="87">
        <f>P58+1</f>
        <v>2020</v>
      </c>
      <c r="U58" s="87"/>
      <c r="V58" s="87"/>
      <c r="W58" s="87"/>
      <c r="X58" s="87">
        <f>T58+1</f>
        <v>2021</v>
      </c>
      <c r="Y58" s="87"/>
      <c r="Z58" s="87"/>
      <c r="AA58" s="87"/>
      <c r="AB58" s="87">
        <f>X58+1</f>
        <v>2022</v>
      </c>
      <c r="AC58" s="87"/>
      <c r="AD58" s="87"/>
      <c r="AE58" s="87"/>
      <c r="AF58" s="87">
        <f>AB58+1</f>
        <v>2023</v>
      </c>
      <c r="AG58" s="87"/>
      <c r="AH58" s="87"/>
      <c r="AI58" s="87"/>
      <c r="AJ58" s="87">
        <f>AF58+1</f>
        <v>2024</v>
      </c>
      <c r="AK58" s="87"/>
      <c r="AL58" s="87"/>
      <c r="AM58" s="87"/>
      <c r="AN58" s="87">
        <f>AJ58+1</f>
        <v>2025</v>
      </c>
      <c r="AO58" s="87"/>
      <c r="AP58" s="87"/>
      <c r="AQ58" s="87"/>
      <c r="AR58" s="87">
        <f>AN58+1</f>
        <v>2026</v>
      </c>
      <c r="AS58" s="87"/>
      <c r="AT58" s="87"/>
      <c r="AU58" s="87"/>
      <c r="AV58" s="87">
        <f>AR58+1</f>
        <v>2027</v>
      </c>
      <c r="AW58" s="87"/>
      <c r="AX58" s="87"/>
      <c r="AY58" s="87"/>
      <c r="AZ58" s="87">
        <f>AV58+1</f>
        <v>2028</v>
      </c>
      <c r="BA58" s="87"/>
      <c r="BB58" s="87"/>
      <c r="BC58" s="127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3"/>
      <c r="BT58" s="3"/>
      <c r="BU58" s="3"/>
      <c r="BV58" s="3"/>
      <c r="BW58" s="3"/>
    </row>
    <row r="59" spans="1:73" s="5" customFormat="1" ht="7.5" customHeight="1">
      <c r="A59" s="24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10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34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4"/>
      <c r="BR59" s="4"/>
      <c r="BS59" s="4"/>
      <c r="BT59" s="4"/>
      <c r="BU59" s="4"/>
    </row>
    <row r="60" spans="1:55" ht="18.75" customHeight="1">
      <c r="A60" s="61" t="str">
        <f>J42</f>
        <v>水銀灯400Ｗ</v>
      </c>
      <c r="B60" s="62"/>
      <c r="C60" s="62"/>
      <c r="D60" s="62"/>
      <c r="E60" s="62"/>
      <c r="F60" s="62"/>
      <c r="G60" s="63" t="s">
        <v>69</v>
      </c>
      <c r="H60" s="64"/>
      <c r="I60" s="64"/>
      <c r="J60" s="64"/>
      <c r="K60" s="64"/>
      <c r="L60" s="64"/>
      <c r="M60" s="64"/>
      <c r="N60" s="64"/>
      <c r="O60" s="65"/>
      <c r="P60" s="117">
        <f>$C$72*P57</f>
        <v>4271.88384</v>
      </c>
      <c r="Q60" s="117"/>
      <c r="R60" s="117"/>
      <c r="S60" s="117"/>
      <c r="T60" s="117">
        <f>$C$72*T57</f>
        <v>8543.76768</v>
      </c>
      <c r="U60" s="117"/>
      <c r="V60" s="117"/>
      <c r="W60" s="117"/>
      <c r="X60" s="117">
        <f>$C$72*X57</f>
        <v>12815.651520000001</v>
      </c>
      <c r="Y60" s="117"/>
      <c r="Z60" s="117"/>
      <c r="AA60" s="117"/>
      <c r="AB60" s="117">
        <f>$C$72*AB57</f>
        <v>17087.53536</v>
      </c>
      <c r="AC60" s="117"/>
      <c r="AD60" s="117"/>
      <c r="AE60" s="117"/>
      <c r="AF60" s="117">
        <f>$C$72*AF57</f>
        <v>21359.419200000004</v>
      </c>
      <c r="AG60" s="117"/>
      <c r="AH60" s="117"/>
      <c r="AI60" s="117"/>
      <c r="AJ60" s="117">
        <f>$C$72*AJ57</f>
        <v>25631.303040000003</v>
      </c>
      <c r="AK60" s="117"/>
      <c r="AL60" s="117"/>
      <c r="AM60" s="117"/>
      <c r="AN60" s="117">
        <f>$C$72*AN57</f>
        <v>29903.18688</v>
      </c>
      <c r="AO60" s="117"/>
      <c r="AP60" s="117"/>
      <c r="AQ60" s="117"/>
      <c r="AR60" s="117">
        <f>$C$72*AR57</f>
        <v>34175.07072</v>
      </c>
      <c r="AS60" s="117"/>
      <c r="AT60" s="117"/>
      <c r="AU60" s="117"/>
      <c r="AV60" s="117">
        <f>$C$72*AV57</f>
        <v>38446.954560000006</v>
      </c>
      <c r="AW60" s="117"/>
      <c r="AX60" s="117"/>
      <c r="AY60" s="117"/>
      <c r="AZ60" s="117">
        <f>$C$72*AZ57</f>
        <v>42718.83840000001</v>
      </c>
      <c r="BA60" s="117"/>
      <c r="BB60" s="117"/>
      <c r="BC60" s="126"/>
    </row>
    <row r="61" spans="1:55" ht="7.5" customHeight="1">
      <c r="A61" s="25"/>
      <c r="B61" s="23"/>
      <c r="C61" s="23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11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6"/>
    </row>
    <row r="62" spans="1:55" ht="18.75" customHeight="1">
      <c r="A62" s="66" t="str">
        <f>A42</f>
        <v>HK-1Plus</v>
      </c>
      <c r="B62" s="67"/>
      <c r="C62" s="67"/>
      <c r="D62" s="67"/>
      <c r="E62" s="67"/>
      <c r="F62" s="67"/>
      <c r="G62" s="68" t="s">
        <v>69</v>
      </c>
      <c r="H62" s="69"/>
      <c r="I62" s="69"/>
      <c r="J62" s="69"/>
      <c r="K62" s="69"/>
      <c r="L62" s="69"/>
      <c r="M62" s="69"/>
      <c r="N62" s="69"/>
      <c r="O62" s="70"/>
      <c r="P62" s="114">
        <f>$F$72*P57</f>
        <v>720.5587200000002</v>
      </c>
      <c r="Q62" s="114"/>
      <c r="R62" s="114"/>
      <c r="S62" s="114"/>
      <c r="T62" s="114">
        <f>$F$72*T57</f>
        <v>1441.1174400000004</v>
      </c>
      <c r="U62" s="114"/>
      <c r="V62" s="114"/>
      <c r="W62" s="114"/>
      <c r="X62" s="114">
        <f>$F$72*X57</f>
        <v>2161.676160000001</v>
      </c>
      <c r="Y62" s="114"/>
      <c r="Z62" s="114"/>
      <c r="AA62" s="114"/>
      <c r="AB62" s="114">
        <f>$F$72*AB57</f>
        <v>2882.234880000001</v>
      </c>
      <c r="AC62" s="114"/>
      <c r="AD62" s="114"/>
      <c r="AE62" s="114"/>
      <c r="AF62" s="114">
        <f>$F$72*AF57</f>
        <v>3602.793600000001</v>
      </c>
      <c r="AG62" s="114"/>
      <c r="AH62" s="114"/>
      <c r="AI62" s="114"/>
      <c r="AJ62" s="114">
        <f>$F$72*AJ57</f>
        <v>4323.352320000002</v>
      </c>
      <c r="AK62" s="114"/>
      <c r="AL62" s="114"/>
      <c r="AM62" s="114"/>
      <c r="AN62" s="114">
        <f>$F$72*AN57</f>
        <v>5043.911040000002</v>
      </c>
      <c r="AO62" s="114"/>
      <c r="AP62" s="114"/>
      <c r="AQ62" s="114"/>
      <c r="AR62" s="114">
        <f>$F$72*AR57</f>
        <v>5764.469760000002</v>
      </c>
      <c r="AS62" s="114"/>
      <c r="AT62" s="114"/>
      <c r="AU62" s="114"/>
      <c r="AV62" s="114">
        <f>$F$72*AV57</f>
        <v>6485.028480000002</v>
      </c>
      <c r="AW62" s="114"/>
      <c r="AX62" s="114"/>
      <c r="AY62" s="114"/>
      <c r="AZ62" s="114">
        <f>$F$72*AZ57</f>
        <v>7205.587200000002</v>
      </c>
      <c r="BA62" s="114"/>
      <c r="BB62" s="114"/>
      <c r="BC62" s="129"/>
    </row>
    <row r="63" spans="1:55" ht="7.5" customHeight="1">
      <c r="A63" s="51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8"/>
    </row>
    <row r="64" spans="1:55" ht="18.75" customHeight="1">
      <c r="A64" s="115" t="s">
        <v>35</v>
      </c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3">
        <f>P62-P60</f>
        <v>-3551.3251200000004</v>
      </c>
      <c r="Q64" s="113"/>
      <c r="R64" s="113"/>
      <c r="S64" s="113"/>
      <c r="T64" s="113">
        <f>T62-T60</f>
        <v>-7102.650240000001</v>
      </c>
      <c r="U64" s="113"/>
      <c r="V64" s="113"/>
      <c r="W64" s="113"/>
      <c r="X64" s="113">
        <f>X62-X60</f>
        <v>-10653.97536</v>
      </c>
      <c r="Y64" s="113"/>
      <c r="Z64" s="113"/>
      <c r="AA64" s="113"/>
      <c r="AB64" s="113">
        <f>AB62-AB60</f>
        <v>-14205.300480000002</v>
      </c>
      <c r="AC64" s="113"/>
      <c r="AD64" s="113"/>
      <c r="AE64" s="113"/>
      <c r="AF64" s="113">
        <f>AF62-AF60</f>
        <v>-17756.625600000003</v>
      </c>
      <c r="AG64" s="113"/>
      <c r="AH64" s="113"/>
      <c r="AI64" s="113"/>
      <c r="AJ64" s="113">
        <f>AJ62-AJ60</f>
        <v>-21307.95072</v>
      </c>
      <c r="AK64" s="113"/>
      <c r="AL64" s="113"/>
      <c r="AM64" s="113"/>
      <c r="AN64" s="113">
        <f>AN62-AN60</f>
        <v>-24859.27584</v>
      </c>
      <c r="AO64" s="113"/>
      <c r="AP64" s="113"/>
      <c r="AQ64" s="113"/>
      <c r="AR64" s="113">
        <f>AR62-AR60</f>
        <v>-28410.600960000003</v>
      </c>
      <c r="AS64" s="113"/>
      <c r="AT64" s="113"/>
      <c r="AU64" s="113"/>
      <c r="AV64" s="113">
        <f>AV62-AV60</f>
        <v>-31961.926080000005</v>
      </c>
      <c r="AW64" s="113"/>
      <c r="AX64" s="113"/>
      <c r="AY64" s="113"/>
      <c r="AZ64" s="113">
        <f>AZ62-AZ60</f>
        <v>-35513.251200000006</v>
      </c>
      <c r="BA64" s="113"/>
      <c r="BB64" s="113"/>
      <c r="BC64" s="128"/>
    </row>
    <row r="65" spans="1:55" ht="18.75" customHeight="1">
      <c r="A65" s="111"/>
      <c r="B65" s="112"/>
      <c r="C65" s="112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26"/>
    </row>
    <row r="66" spans="1:55" ht="18.75" customHeight="1">
      <c r="A66" s="51"/>
      <c r="B66" s="52"/>
      <c r="C66" s="52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26"/>
    </row>
    <row r="67" spans="1:55" ht="18.75" customHeight="1">
      <c r="A67" s="51"/>
      <c r="B67" s="52"/>
      <c r="C67" s="52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26"/>
    </row>
    <row r="68" spans="1:55" ht="18.75" customHeight="1">
      <c r="A68" s="51"/>
      <c r="B68" s="52"/>
      <c r="C68" s="52"/>
      <c r="D68" s="4"/>
      <c r="E68" s="4"/>
      <c r="F68" s="4"/>
      <c r="G68" s="4"/>
      <c r="H68" s="4"/>
      <c r="I68" s="4"/>
      <c r="J68" s="4"/>
      <c r="K68" s="31" t="s">
        <v>41</v>
      </c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26"/>
    </row>
    <row r="69" spans="1:55" ht="18.75" customHeight="1">
      <c r="A69" s="122"/>
      <c r="B69" s="118"/>
      <c r="C69" s="118" t="str">
        <f>A60</f>
        <v>水銀灯400Ｗ</v>
      </c>
      <c r="D69" s="118"/>
      <c r="E69" s="118"/>
      <c r="F69" s="118" t="str">
        <f>A62</f>
        <v>HK-1Plus</v>
      </c>
      <c r="G69" s="118"/>
      <c r="H69" s="118"/>
      <c r="I69" s="119" t="s">
        <v>13</v>
      </c>
      <c r="J69" s="119"/>
      <c r="K69" s="119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26"/>
    </row>
    <row r="70" spans="1:55" ht="18.75" customHeight="1">
      <c r="A70" s="120" t="s">
        <v>36</v>
      </c>
      <c r="B70" s="121"/>
      <c r="C70" s="290">
        <f>$N$9*AK12*AK10</f>
        <v>15.47784</v>
      </c>
      <c r="D70" s="118"/>
      <c r="E70" s="118"/>
      <c r="F70" s="118">
        <f>$N$9*AR12*AR10</f>
        <v>2.6107200000000006</v>
      </c>
      <c r="G70" s="118"/>
      <c r="H70" s="118"/>
      <c r="I70" s="119">
        <f>F70-C70</f>
        <v>-12.86712</v>
      </c>
      <c r="J70" s="119"/>
      <c r="K70" s="119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26"/>
    </row>
    <row r="71" spans="1:55" ht="18.75" customHeight="1">
      <c r="A71" s="120" t="s">
        <v>37</v>
      </c>
      <c r="B71" s="121"/>
      <c r="C71" s="123">
        <f>C70*AK11</f>
        <v>355.99032</v>
      </c>
      <c r="D71" s="124"/>
      <c r="E71" s="125"/>
      <c r="F71" s="118">
        <f>F70*AR11</f>
        <v>60.046560000000014</v>
      </c>
      <c r="G71" s="118"/>
      <c r="H71" s="118"/>
      <c r="I71" s="119">
        <f>F71-C71</f>
        <v>-295.94376</v>
      </c>
      <c r="J71" s="119"/>
      <c r="K71" s="119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26"/>
    </row>
    <row r="72" spans="1:55" ht="18.75" customHeight="1">
      <c r="A72" s="120" t="s">
        <v>38</v>
      </c>
      <c r="B72" s="121"/>
      <c r="C72" s="118">
        <f>C71*12</f>
        <v>4271.88384</v>
      </c>
      <c r="D72" s="118"/>
      <c r="E72" s="118"/>
      <c r="F72" s="118">
        <f>F71*12</f>
        <v>720.5587200000002</v>
      </c>
      <c r="G72" s="118"/>
      <c r="H72" s="118"/>
      <c r="I72" s="119">
        <f>F72-C72</f>
        <v>-3551.3251200000004</v>
      </c>
      <c r="J72" s="119"/>
      <c r="K72" s="119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26"/>
    </row>
    <row r="73" spans="1:55" ht="18.75" customHeight="1">
      <c r="A73" s="120" t="s">
        <v>39</v>
      </c>
      <c r="B73" s="121"/>
      <c r="C73" s="118">
        <f>C72*5</f>
        <v>21359.419200000004</v>
      </c>
      <c r="D73" s="118"/>
      <c r="E73" s="118"/>
      <c r="F73" s="118">
        <f>F72*5</f>
        <v>3602.793600000001</v>
      </c>
      <c r="G73" s="118"/>
      <c r="H73" s="118"/>
      <c r="I73" s="119">
        <f>F73-C73</f>
        <v>-17756.625600000003</v>
      </c>
      <c r="J73" s="119"/>
      <c r="K73" s="119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26"/>
    </row>
    <row r="74" spans="1:55" ht="18.75" customHeight="1">
      <c r="A74" s="120" t="s">
        <v>40</v>
      </c>
      <c r="B74" s="121"/>
      <c r="C74" s="118">
        <f>C72*10</f>
        <v>42718.83840000001</v>
      </c>
      <c r="D74" s="118"/>
      <c r="E74" s="118"/>
      <c r="F74" s="118">
        <f>F72*10</f>
        <v>7205.587200000002</v>
      </c>
      <c r="G74" s="118"/>
      <c r="H74" s="118"/>
      <c r="I74" s="119">
        <f>F74-C74</f>
        <v>-35513.251200000006</v>
      </c>
      <c r="J74" s="119"/>
      <c r="K74" s="119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26"/>
    </row>
    <row r="75" spans="1:55" ht="18.75" customHeight="1">
      <c r="A75" s="51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26"/>
    </row>
    <row r="76" spans="1:55" ht="18.75" customHeight="1">
      <c r="A76" s="51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26"/>
    </row>
    <row r="77" spans="1:55" ht="18.75" customHeight="1">
      <c r="A77" s="51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26"/>
    </row>
    <row r="78" spans="1:55" ht="18.75" customHeight="1">
      <c r="A78" s="51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26"/>
    </row>
    <row r="79" spans="1:55" ht="18.75" customHeight="1">
      <c r="A79" s="51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26"/>
    </row>
    <row r="80" spans="1:55" ht="18.75" customHeight="1" thickBot="1">
      <c r="A80" s="27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30"/>
    </row>
    <row r="81" spans="1:55" ht="18.75" customHeight="1" thickTop="1">
      <c r="A81" s="74" t="s">
        <v>66</v>
      </c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  <c r="AO81" s="75"/>
      <c r="AP81" s="75"/>
      <c r="AQ81" s="75"/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5"/>
      <c r="BC81" s="76"/>
    </row>
    <row r="82" spans="1:75" ht="18.75" customHeight="1">
      <c r="A82" s="77"/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9"/>
      <c r="P82" s="83">
        <v>1</v>
      </c>
      <c r="Q82" s="84"/>
      <c r="R82" s="84"/>
      <c r="S82" s="84"/>
      <c r="T82" s="84">
        <v>2</v>
      </c>
      <c r="U82" s="84"/>
      <c r="V82" s="84"/>
      <c r="W82" s="84"/>
      <c r="X82" s="84">
        <v>3</v>
      </c>
      <c r="Y82" s="84"/>
      <c r="Z82" s="84"/>
      <c r="AA82" s="84"/>
      <c r="AB82" s="84">
        <v>4</v>
      </c>
      <c r="AC82" s="84"/>
      <c r="AD82" s="84"/>
      <c r="AE82" s="84"/>
      <c r="AF82" s="84">
        <v>5</v>
      </c>
      <c r="AG82" s="84"/>
      <c r="AH82" s="84"/>
      <c r="AI82" s="84"/>
      <c r="AJ82" s="84">
        <v>6</v>
      </c>
      <c r="AK82" s="84"/>
      <c r="AL82" s="84"/>
      <c r="AM82" s="84"/>
      <c r="AN82" s="84">
        <v>7</v>
      </c>
      <c r="AO82" s="84"/>
      <c r="AP82" s="84"/>
      <c r="AQ82" s="84"/>
      <c r="AR82" s="84">
        <v>8</v>
      </c>
      <c r="AS82" s="84"/>
      <c r="AT82" s="84"/>
      <c r="AU82" s="84"/>
      <c r="AV82" s="84">
        <v>9</v>
      </c>
      <c r="AW82" s="84"/>
      <c r="AX82" s="84"/>
      <c r="AY82" s="84"/>
      <c r="AZ82" s="84">
        <v>10</v>
      </c>
      <c r="BA82" s="84"/>
      <c r="BB82" s="84"/>
      <c r="BC82" s="85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3"/>
      <c r="BT82" s="3"/>
      <c r="BU82" s="3"/>
      <c r="BV82" s="3"/>
      <c r="BW82" s="3"/>
    </row>
    <row r="83" spans="1:75" ht="18.75" customHeight="1">
      <c r="A83" s="80"/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2"/>
      <c r="P83" s="86">
        <f>P22</f>
        <v>2019</v>
      </c>
      <c r="Q83" s="87"/>
      <c r="R83" s="87"/>
      <c r="S83" s="87"/>
      <c r="T83" s="87">
        <f>P83+1</f>
        <v>2020</v>
      </c>
      <c r="U83" s="87"/>
      <c r="V83" s="87"/>
      <c r="W83" s="87"/>
      <c r="X83" s="87">
        <f>T83+1</f>
        <v>2021</v>
      </c>
      <c r="Y83" s="87"/>
      <c r="Z83" s="87"/>
      <c r="AA83" s="87"/>
      <c r="AB83" s="87">
        <f>X83+1</f>
        <v>2022</v>
      </c>
      <c r="AC83" s="87"/>
      <c r="AD83" s="87"/>
      <c r="AE83" s="87"/>
      <c r="AF83" s="87">
        <f>AB83+1</f>
        <v>2023</v>
      </c>
      <c r="AG83" s="87"/>
      <c r="AH83" s="87"/>
      <c r="AI83" s="87"/>
      <c r="AJ83" s="87">
        <f>AF83+1</f>
        <v>2024</v>
      </c>
      <c r="AK83" s="87"/>
      <c r="AL83" s="87"/>
      <c r="AM83" s="87"/>
      <c r="AN83" s="87">
        <f>AJ83+1</f>
        <v>2025</v>
      </c>
      <c r="AO83" s="87"/>
      <c r="AP83" s="87"/>
      <c r="AQ83" s="87"/>
      <c r="AR83" s="87">
        <f>AN83+1</f>
        <v>2026</v>
      </c>
      <c r="AS83" s="87"/>
      <c r="AT83" s="87"/>
      <c r="AU83" s="87"/>
      <c r="AV83" s="87">
        <f>AR83+1</f>
        <v>2027</v>
      </c>
      <c r="AW83" s="87"/>
      <c r="AX83" s="87"/>
      <c r="AY83" s="87"/>
      <c r="AZ83" s="87">
        <f>AV83+1</f>
        <v>2028</v>
      </c>
      <c r="BA83" s="87"/>
      <c r="BB83" s="87"/>
      <c r="BC83" s="127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3"/>
      <c r="BT83" s="3"/>
      <c r="BU83" s="3"/>
      <c r="BV83" s="3"/>
      <c r="BW83" s="3"/>
    </row>
    <row r="84" spans="1:73" s="5" customFormat="1" ht="7.5" customHeight="1">
      <c r="A84" s="24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10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34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4"/>
      <c r="BR84" s="4"/>
      <c r="BS84" s="4"/>
      <c r="BT84" s="4"/>
      <c r="BU84" s="4"/>
    </row>
    <row r="85" spans="1:55" ht="18.75" customHeight="1">
      <c r="A85" s="61" t="str">
        <f>A60</f>
        <v>水銀灯400Ｗ</v>
      </c>
      <c r="B85" s="62"/>
      <c r="C85" s="62"/>
      <c r="D85" s="62"/>
      <c r="E85" s="62"/>
      <c r="F85" s="62"/>
      <c r="G85" s="63" t="s">
        <v>70</v>
      </c>
      <c r="H85" s="64"/>
      <c r="I85" s="64"/>
      <c r="J85" s="64"/>
      <c r="K85" s="64"/>
      <c r="L85" s="64"/>
      <c r="M85" s="64"/>
      <c r="N85" s="64"/>
      <c r="O85" s="65"/>
      <c r="P85" s="117">
        <f>$C$97*P82</f>
        <v>4271.88384</v>
      </c>
      <c r="Q85" s="117"/>
      <c r="R85" s="117"/>
      <c r="S85" s="117"/>
      <c r="T85" s="117">
        <f>$C$97*T82</f>
        <v>8543.76768</v>
      </c>
      <c r="U85" s="117"/>
      <c r="V85" s="117"/>
      <c r="W85" s="117"/>
      <c r="X85" s="117">
        <f>$C$97*X82</f>
        <v>12815.651520000001</v>
      </c>
      <c r="Y85" s="117"/>
      <c r="Z85" s="117"/>
      <c r="AA85" s="117"/>
      <c r="AB85" s="117">
        <f>$C$97*AB82</f>
        <v>17087.53536</v>
      </c>
      <c r="AC85" s="117"/>
      <c r="AD85" s="117"/>
      <c r="AE85" s="117"/>
      <c r="AF85" s="117">
        <f>$C$97*AF82</f>
        <v>21359.419200000004</v>
      </c>
      <c r="AG85" s="117"/>
      <c r="AH85" s="117"/>
      <c r="AI85" s="117"/>
      <c r="AJ85" s="117">
        <f>$C$97*AJ82</f>
        <v>25631.303040000003</v>
      </c>
      <c r="AK85" s="117"/>
      <c r="AL85" s="117"/>
      <c r="AM85" s="117"/>
      <c r="AN85" s="117">
        <f>$C$97*AN82</f>
        <v>29903.18688</v>
      </c>
      <c r="AO85" s="117"/>
      <c r="AP85" s="117"/>
      <c r="AQ85" s="117"/>
      <c r="AR85" s="117">
        <f>$C$97*AR82</f>
        <v>34175.07072</v>
      </c>
      <c r="AS85" s="117"/>
      <c r="AT85" s="117"/>
      <c r="AU85" s="117"/>
      <c r="AV85" s="117">
        <f>$C$97*AV82</f>
        <v>38446.954560000006</v>
      </c>
      <c r="AW85" s="117"/>
      <c r="AX85" s="117"/>
      <c r="AY85" s="117"/>
      <c r="AZ85" s="117">
        <f>$C$97*AZ82</f>
        <v>42718.83840000001</v>
      </c>
      <c r="BA85" s="117"/>
      <c r="BB85" s="117"/>
      <c r="BC85" s="126"/>
    </row>
    <row r="86" spans="1:55" ht="7.5" customHeight="1">
      <c r="A86" s="25"/>
      <c r="B86" s="23"/>
      <c r="C86" s="23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11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6"/>
    </row>
    <row r="87" spans="1:55" ht="18.75" customHeight="1">
      <c r="A87" s="66" t="str">
        <f>A62</f>
        <v>HK-1Plus</v>
      </c>
      <c r="B87" s="67"/>
      <c r="C87" s="67"/>
      <c r="D87" s="67"/>
      <c r="E87" s="67"/>
      <c r="F87" s="67"/>
      <c r="G87" s="68" t="s">
        <v>70</v>
      </c>
      <c r="H87" s="69"/>
      <c r="I87" s="69"/>
      <c r="J87" s="69"/>
      <c r="K87" s="69"/>
      <c r="L87" s="69"/>
      <c r="M87" s="69"/>
      <c r="N87" s="69"/>
      <c r="O87" s="70"/>
      <c r="P87" s="114">
        <f>$F$97*P82</f>
        <v>720.5587200000002</v>
      </c>
      <c r="Q87" s="114"/>
      <c r="R87" s="114"/>
      <c r="S87" s="114"/>
      <c r="T87" s="114">
        <f>$F$97*T82</f>
        <v>1441.1174400000004</v>
      </c>
      <c r="U87" s="114"/>
      <c r="V87" s="114"/>
      <c r="W87" s="114"/>
      <c r="X87" s="114">
        <f>$F$97*X82</f>
        <v>2161.676160000001</v>
      </c>
      <c r="Y87" s="114"/>
      <c r="Z87" s="114"/>
      <c r="AA87" s="114"/>
      <c r="AB87" s="114">
        <f>$F$97*AB82</f>
        <v>2882.234880000001</v>
      </c>
      <c r="AC87" s="114"/>
      <c r="AD87" s="114"/>
      <c r="AE87" s="114"/>
      <c r="AF87" s="114">
        <f>$F$97*AF82</f>
        <v>3602.793600000001</v>
      </c>
      <c r="AG87" s="114"/>
      <c r="AH87" s="114"/>
      <c r="AI87" s="114"/>
      <c r="AJ87" s="114">
        <f>$F$97*AJ82</f>
        <v>4323.352320000002</v>
      </c>
      <c r="AK87" s="114"/>
      <c r="AL87" s="114"/>
      <c r="AM87" s="114"/>
      <c r="AN87" s="114">
        <f>$F$97*AN82</f>
        <v>5043.911040000002</v>
      </c>
      <c r="AO87" s="114"/>
      <c r="AP87" s="114"/>
      <c r="AQ87" s="114"/>
      <c r="AR87" s="114">
        <f>$F$97*AR82</f>
        <v>5764.469760000002</v>
      </c>
      <c r="AS87" s="114"/>
      <c r="AT87" s="114"/>
      <c r="AU87" s="114"/>
      <c r="AV87" s="114">
        <f>$F$97*AV82</f>
        <v>6485.028480000002</v>
      </c>
      <c r="AW87" s="114"/>
      <c r="AX87" s="114"/>
      <c r="AY87" s="114"/>
      <c r="AZ87" s="114">
        <f>$F$97*AZ82</f>
        <v>7205.587200000002</v>
      </c>
      <c r="BA87" s="114"/>
      <c r="BB87" s="114"/>
      <c r="BC87" s="129"/>
    </row>
    <row r="88" spans="1:55" ht="7.5" customHeight="1">
      <c r="A88" s="51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8"/>
    </row>
    <row r="89" spans="1:55" ht="18.75" customHeight="1">
      <c r="A89" s="115" t="s">
        <v>35</v>
      </c>
      <c r="B89" s="116"/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3">
        <f>P87-P85</f>
        <v>-3551.3251200000004</v>
      </c>
      <c r="Q89" s="113"/>
      <c r="R89" s="113"/>
      <c r="S89" s="113"/>
      <c r="T89" s="113">
        <f>T87-T85</f>
        <v>-7102.650240000001</v>
      </c>
      <c r="U89" s="113"/>
      <c r="V89" s="113"/>
      <c r="W89" s="113"/>
      <c r="X89" s="113">
        <f>X87-X85</f>
        <v>-10653.97536</v>
      </c>
      <c r="Y89" s="113"/>
      <c r="Z89" s="113"/>
      <c r="AA89" s="113"/>
      <c r="AB89" s="113">
        <f>AB87-AB85</f>
        <v>-14205.300480000002</v>
      </c>
      <c r="AC89" s="113"/>
      <c r="AD89" s="113"/>
      <c r="AE89" s="113"/>
      <c r="AF89" s="113">
        <f>AF87-AF85</f>
        <v>-17756.625600000003</v>
      </c>
      <c r="AG89" s="113"/>
      <c r="AH89" s="113"/>
      <c r="AI89" s="113"/>
      <c r="AJ89" s="113">
        <f>AJ87-AJ85</f>
        <v>-21307.95072</v>
      </c>
      <c r="AK89" s="113"/>
      <c r="AL89" s="113"/>
      <c r="AM89" s="113"/>
      <c r="AN89" s="113">
        <f>AN87-AN85</f>
        <v>-24859.27584</v>
      </c>
      <c r="AO89" s="113"/>
      <c r="AP89" s="113"/>
      <c r="AQ89" s="113"/>
      <c r="AR89" s="113">
        <f>AR87-AR85</f>
        <v>-28410.600960000003</v>
      </c>
      <c r="AS89" s="113"/>
      <c r="AT89" s="113"/>
      <c r="AU89" s="113"/>
      <c r="AV89" s="113">
        <f>AV87-AV85</f>
        <v>-31961.926080000005</v>
      </c>
      <c r="AW89" s="113"/>
      <c r="AX89" s="113"/>
      <c r="AY89" s="113"/>
      <c r="AZ89" s="113">
        <f>AZ87-AZ85</f>
        <v>-35513.251200000006</v>
      </c>
      <c r="BA89" s="113"/>
      <c r="BB89" s="113"/>
      <c r="BC89" s="128"/>
    </row>
    <row r="90" spans="1:55" ht="18.75" customHeight="1">
      <c r="A90" s="111"/>
      <c r="B90" s="112"/>
      <c r="C90" s="112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26"/>
    </row>
    <row r="91" spans="1:55" ht="18.75" customHeight="1">
      <c r="A91" s="51"/>
      <c r="B91" s="52"/>
      <c r="C91" s="52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26"/>
    </row>
    <row r="92" spans="1:55" ht="18.75" customHeight="1">
      <c r="A92" s="51"/>
      <c r="B92" s="52"/>
      <c r="C92" s="52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26"/>
    </row>
    <row r="93" spans="1:55" ht="18.75" customHeight="1">
      <c r="A93" s="51"/>
      <c r="B93" s="52"/>
      <c r="C93" s="52"/>
      <c r="D93" s="4"/>
      <c r="E93" s="4"/>
      <c r="F93" s="4"/>
      <c r="G93" s="4"/>
      <c r="H93" s="4"/>
      <c r="I93" s="4"/>
      <c r="J93" s="4"/>
      <c r="K93" s="31" t="s">
        <v>41</v>
      </c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26"/>
    </row>
    <row r="94" spans="1:55" ht="18.75" customHeight="1">
      <c r="A94" s="122"/>
      <c r="B94" s="118"/>
      <c r="C94" s="118" t="str">
        <f>A85</f>
        <v>水銀灯400Ｗ</v>
      </c>
      <c r="D94" s="118"/>
      <c r="E94" s="118"/>
      <c r="F94" s="118" t="str">
        <f>A87</f>
        <v>HK-1Plus</v>
      </c>
      <c r="G94" s="118"/>
      <c r="H94" s="118"/>
      <c r="I94" s="119" t="s">
        <v>13</v>
      </c>
      <c r="J94" s="119"/>
      <c r="K94" s="119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26"/>
    </row>
    <row r="95" spans="1:55" ht="18.75" customHeight="1">
      <c r="A95" s="120" t="s">
        <v>36</v>
      </c>
      <c r="B95" s="121"/>
      <c r="C95" s="118">
        <f>$R$9*AK12*AK10</f>
        <v>15.47784</v>
      </c>
      <c r="D95" s="118"/>
      <c r="E95" s="118"/>
      <c r="F95" s="118">
        <f>$R$9*AR12*AR10</f>
        <v>2.6107200000000006</v>
      </c>
      <c r="G95" s="118"/>
      <c r="H95" s="118"/>
      <c r="I95" s="119">
        <f>F95-C95</f>
        <v>-12.86712</v>
      </c>
      <c r="J95" s="119"/>
      <c r="K95" s="119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26"/>
    </row>
    <row r="96" spans="1:55" ht="18.75" customHeight="1">
      <c r="A96" s="120" t="s">
        <v>37</v>
      </c>
      <c r="B96" s="121"/>
      <c r="C96" s="123">
        <f>C95*AK11</f>
        <v>355.99032</v>
      </c>
      <c r="D96" s="124"/>
      <c r="E96" s="125"/>
      <c r="F96" s="118">
        <f>F95*AR11</f>
        <v>60.046560000000014</v>
      </c>
      <c r="G96" s="118"/>
      <c r="H96" s="118"/>
      <c r="I96" s="119">
        <f>F96-C96</f>
        <v>-295.94376</v>
      </c>
      <c r="J96" s="119"/>
      <c r="K96" s="119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2"/>
      <c r="AY96" s="52"/>
      <c r="AZ96" s="52"/>
      <c r="BA96" s="52"/>
      <c r="BB96" s="52"/>
      <c r="BC96" s="26"/>
    </row>
    <row r="97" spans="1:55" ht="18.75" customHeight="1">
      <c r="A97" s="120" t="s">
        <v>38</v>
      </c>
      <c r="B97" s="121"/>
      <c r="C97" s="118">
        <f>C96*12</f>
        <v>4271.88384</v>
      </c>
      <c r="D97" s="118"/>
      <c r="E97" s="118"/>
      <c r="F97" s="118">
        <f>F96*12</f>
        <v>720.5587200000002</v>
      </c>
      <c r="G97" s="118"/>
      <c r="H97" s="118"/>
      <c r="I97" s="119">
        <f>F97-C97</f>
        <v>-3551.3251200000004</v>
      </c>
      <c r="J97" s="119"/>
      <c r="K97" s="119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26"/>
    </row>
    <row r="98" spans="1:55" ht="18.75" customHeight="1">
      <c r="A98" s="120" t="s">
        <v>39</v>
      </c>
      <c r="B98" s="121"/>
      <c r="C98" s="118">
        <f>C97*5</f>
        <v>21359.419200000004</v>
      </c>
      <c r="D98" s="118"/>
      <c r="E98" s="118"/>
      <c r="F98" s="118">
        <f>F97*5</f>
        <v>3602.793600000001</v>
      </c>
      <c r="G98" s="118"/>
      <c r="H98" s="118"/>
      <c r="I98" s="119">
        <f>F98-C98</f>
        <v>-17756.625600000003</v>
      </c>
      <c r="J98" s="119"/>
      <c r="K98" s="119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52"/>
      <c r="BC98" s="26"/>
    </row>
    <row r="99" spans="1:55" ht="18.75" customHeight="1">
      <c r="A99" s="120" t="s">
        <v>40</v>
      </c>
      <c r="B99" s="121"/>
      <c r="C99" s="118">
        <f>C97*10</f>
        <v>42718.83840000001</v>
      </c>
      <c r="D99" s="118"/>
      <c r="E99" s="118"/>
      <c r="F99" s="118">
        <f>F97*10</f>
        <v>7205.587200000002</v>
      </c>
      <c r="G99" s="118"/>
      <c r="H99" s="118"/>
      <c r="I99" s="119">
        <f>F99-C99</f>
        <v>-35513.251200000006</v>
      </c>
      <c r="J99" s="119"/>
      <c r="K99" s="119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2"/>
      <c r="AU99" s="52"/>
      <c r="AV99" s="52"/>
      <c r="AW99" s="52"/>
      <c r="AX99" s="52"/>
      <c r="AY99" s="52"/>
      <c r="AZ99" s="52"/>
      <c r="BA99" s="52"/>
      <c r="BB99" s="52"/>
      <c r="BC99" s="26"/>
    </row>
    <row r="100" spans="1:55" ht="18.75" customHeight="1">
      <c r="A100" s="51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2"/>
      <c r="AU100" s="52"/>
      <c r="AV100" s="52"/>
      <c r="AW100" s="52"/>
      <c r="AX100" s="52"/>
      <c r="AY100" s="52"/>
      <c r="AZ100" s="52"/>
      <c r="BA100" s="52"/>
      <c r="BB100" s="52"/>
      <c r="BC100" s="26"/>
    </row>
    <row r="101" spans="1:55" ht="18.75" customHeight="1">
      <c r="A101" s="51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AX101" s="52"/>
      <c r="AY101" s="52"/>
      <c r="AZ101" s="52"/>
      <c r="BA101" s="52"/>
      <c r="BB101" s="52"/>
      <c r="BC101" s="26"/>
    </row>
    <row r="102" spans="1:55" ht="18.75" customHeight="1">
      <c r="A102" s="51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  <c r="BA102" s="52"/>
      <c r="BB102" s="52"/>
      <c r="BC102" s="26"/>
    </row>
    <row r="103" spans="1:55" ht="18.75" customHeight="1">
      <c r="A103" s="51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  <c r="AW103" s="52"/>
      <c r="AX103" s="52"/>
      <c r="AY103" s="52"/>
      <c r="AZ103" s="52"/>
      <c r="BA103" s="52"/>
      <c r="BB103" s="52"/>
      <c r="BC103" s="26"/>
    </row>
    <row r="104" spans="1:55" ht="18.75" customHeight="1">
      <c r="A104" s="51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  <c r="BB104" s="52"/>
      <c r="BC104" s="26"/>
    </row>
    <row r="105" spans="1:55" ht="18.75" customHeight="1" thickBot="1">
      <c r="A105" s="27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30"/>
    </row>
    <row r="106" spans="1:55" ht="18.75" customHeight="1" thickTop="1">
      <c r="A106" s="282" t="s">
        <v>59</v>
      </c>
      <c r="B106" s="283"/>
      <c r="C106" s="283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3"/>
      <c r="AM106" s="283"/>
      <c r="AN106" s="283"/>
      <c r="AO106" s="283"/>
      <c r="AP106" s="283"/>
      <c r="AQ106" s="283"/>
      <c r="AR106" s="283"/>
      <c r="AS106" s="283"/>
      <c r="AT106" s="283"/>
      <c r="AU106" s="283"/>
      <c r="AV106" s="283"/>
      <c r="AW106" s="283"/>
      <c r="AX106" s="283"/>
      <c r="AY106" s="283"/>
      <c r="AZ106" s="283"/>
      <c r="BA106" s="283"/>
      <c r="BB106" s="283"/>
      <c r="BC106" s="284"/>
    </row>
    <row r="107" spans="1:55" ht="18.75" customHeight="1">
      <c r="A107" s="285"/>
      <c r="B107" s="285"/>
      <c r="C107" s="285"/>
      <c r="D107" s="285"/>
      <c r="E107" s="285"/>
      <c r="F107" s="285"/>
      <c r="G107" s="285"/>
      <c r="H107" s="285"/>
      <c r="I107" s="285"/>
      <c r="J107" s="285"/>
      <c r="K107" s="285"/>
      <c r="L107" s="285"/>
      <c r="M107" s="285"/>
      <c r="N107" s="285"/>
      <c r="O107" s="285"/>
      <c r="P107" s="84">
        <v>1</v>
      </c>
      <c r="Q107" s="84"/>
      <c r="R107" s="84"/>
      <c r="S107" s="84"/>
      <c r="T107" s="84">
        <v>2</v>
      </c>
      <c r="U107" s="84"/>
      <c r="V107" s="84"/>
      <c r="W107" s="84"/>
      <c r="X107" s="84">
        <v>3</v>
      </c>
      <c r="Y107" s="84"/>
      <c r="Z107" s="84"/>
      <c r="AA107" s="84"/>
      <c r="AB107" s="84">
        <v>4</v>
      </c>
      <c r="AC107" s="84"/>
      <c r="AD107" s="84"/>
      <c r="AE107" s="84"/>
      <c r="AF107" s="84">
        <v>5</v>
      </c>
      <c r="AG107" s="84"/>
      <c r="AH107" s="84"/>
      <c r="AI107" s="84"/>
      <c r="AJ107" s="84">
        <v>6</v>
      </c>
      <c r="AK107" s="84"/>
      <c r="AL107" s="84"/>
      <c r="AM107" s="84"/>
      <c r="AN107" s="84">
        <v>7</v>
      </c>
      <c r="AO107" s="84"/>
      <c r="AP107" s="84"/>
      <c r="AQ107" s="84"/>
      <c r="AR107" s="84">
        <v>8</v>
      </c>
      <c r="AS107" s="84"/>
      <c r="AT107" s="84"/>
      <c r="AU107" s="84"/>
      <c r="AV107" s="84">
        <v>9</v>
      </c>
      <c r="AW107" s="84"/>
      <c r="AX107" s="84"/>
      <c r="AY107" s="84"/>
      <c r="AZ107" s="84">
        <v>10</v>
      </c>
      <c r="BA107" s="84"/>
      <c r="BB107" s="84"/>
      <c r="BC107" s="84"/>
    </row>
    <row r="108" spans="1:55" ht="18.75" customHeight="1">
      <c r="A108" s="285"/>
      <c r="B108" s="285"/>
      <c r="C108" s="285"/>
      <c r="D108" s="285"/>
      <c r="E108" s="285"/>
      <c r="F108" s="285"/>
      <c r="G108" s="285"/>
      <c r="H108" s="285"/>
      <c r="I108" s="285"/>
      <c r="J108" s="285"/>
      <c r="K108" s="285"/>
      <c r="L108" s="285"/>
      <c r="M108" s="285"/>
      <c r="N108" s="285"/>
      <c r="O108" s="285"/>
      <c r="P108" s="87">
        <f>P22</f>
        <v>2019</v>
      </c>
      <c r="Q108" s="87"/>
      <c r="R108" s="87"/>
      <c r="S108" s="87"/>
      <c r="T108" s="87">
        <f>P108+1</f>
        <v>2020</v>
      </c>
      <c r="U108" s="87"/>
      <c r="V108" s="87"/>
      <c r="W108" s="87"/>
      <c r="X108" s="87">
        <f>T108+1</f>
        <v>2021</v>
      </c>
      <c r="Y108" s="87"/>
      <c r="Z108" s="87"/>
      <c r="AA108" s="87"/>
      <c r="AB108" s="87">
        <f>X108+1</f>
        <v>2022</v>
      </c>
      <c r="AC108" s="87"/>
      <c r="AD108" s="87"/>
      <c r="AE108" s="87"/>
      <c r="AF108" s="87">
        <f>AB108+1</f>
        <v>2023</v>
      </c>
      <c r="AG108" s="87"/>
      <c r="AH108" s="87"/>
      <c r="AI108" s="87"/>
      <c r="AJ108" s="87">
        <f>AF108+1</f>
        <v>2024</v>
      </c>
      <c r="AK108" s="87"/>
      <c r="AL108" s="87"/>
      <c r="AM108" s="87"/>
      <c r="AN108" s="87">
        <f>AJ108+1</f>
        <v>2025</v>
      </c>
      <c r="AO108" s="87"/>
      <c r="AP108" s="87"/>
      <c r="AQ108" s="87"/>
      <c r="AR108" s="87">
        <f>AN108+1</f>
        <v>2026</v>
      </c>
      <c r="AS108" s="87"/>
      <c r="AT108" s="87"/>
      <c r="AU108" s="87"/>
      <c r="AV108" s="87">
        <f>AR108+1</f>
        <v>2027</v>
      </c>
      <c r="AW108" s="87"/>
      <c r="AX108" s="87"/>
      <c r="AY108" s="87"/>
      <c r="AZ108" s="87">
        <f>AV108+1</f>
        <v>2028</v>
      </c>
      <c r="BA108" s="87"/>
      <c r="BB108" s="87"/>
      <c r="BC108" s="87"/>
    </row>
    <row r="109" spans="1:55" ht="7.5" customHeight="1">
      <c r="A109" s="41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54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42"/>
    </row>
    <row r="110" spans="1:55" ht="18.75" customHeight="1">
      <c r="A110" s="61" t="str">
        <f>A85</f>
        <v>水銀灯400Ｗ</v>
      </c>
      <c r="B110" s="62"/>
      <c r="C110" s="62"/>
      <c r="D110" s="62"/>
      <c r="E110" s="62"/>
      <c r="F110" s="62"/>
      <c r="G110" s="63" t="s">
        <v>70</v>
      </c>
      <c r="H110" s="64"/>
      <c r="I110" s="64"/>
      <c r="J110" s="64"/>
      <c r="K110" s="64"/>
      <c r="L110" s="64"/>
      <c r="M110" s="64"/>
      <c r="N110" s="64"/>
      <c r="O110" s="65"/>
      <c r="P110" s="286">
        <f>$AK$12*$AK$10*$AK$11*12</f>
        <v>8246.880000000001</v>
      </c>
      <c r="Q110" s="286"/>
      <c r="R110" s="286"/>
      <c r="S110" s="286"/>
      <c r="T110" s="286">
        <f>$AK$12*$AK$10*$AK$11*12*T107</f>
        <v>16493.760000000002</v>
      </c>
      <c r="U110" s="286"/>
      <c r="V110" s="286"/>
      <c r="W110" s="286"/>
      <c r="X110" s="286">
        <f>$AK$12*$AK$10*$AK$11*12*X107</f>
        <v>24740.640000000003</v>
      </c>
      <c r="Y110" s="286"/>
      <c r="Z110" s="286"/>
      <c r="AA110" s="286"/>
      <c r="AB110" s="286">
        <f>$AK$12*$AK$10*$AK$11*12*AB107</f>
        <v>32987.520000000004</v>
      </c>
      <c r="AC110" s="286"/>
      <c r="AD110" s="286"/>
      <c r="AE110" s="286"/>
      <c r="AF110" s="286">
        <f>$AK$12*$AK$10*$AK$11*12*AF107</f>
        <v>41234.40000000001</v>
      </c>
      <c r="AG110" s="286"/>
      <c r="AH110" s="286"/>
      <c r="AI110" s="286"/>
      <c r="AJ110" s="286">
        <f>$AK$12*$AK$10*$AK$11*12*AJ107</f>
        <v>49481.280000000006</v>
      </c>
      <c r="AK110" s="286"/>
      <c r="AL110" s="286"/>
      <c r="AM110" s="286"/>
      <c r="AN110" s="286">
        <f>$AK$12*$AK$10*$AK$11*12*AN107</f>
        <v>57728.16</v>
      </c>
      <c r="AO110" s="286"/>
      <c r="AP110" s="286"/>
      <c r="AQ110" s="286"/>
      <c r="AR110" s="286">
        <f>$AK$12*$AK$10*$AK$11*12*AR107</f>
        <v>65975.04000000001</v>
      </c>
      <c r="AS110" s="286"/>
      <c r="AT110" s="286"/>
      <c r="AU110" s="286"/>
      <c r="AV110" s="286">
        <f>$AK$12*$AK$10*$AK$11*12*AV107</f>
        <v>74221.92000000001</v>
      </c>
      <c r="AW110" s="286"/>
      <c r="AX110" s="286"/>
      <c r="AY110" s="286"/>
      <c r="AZ110" s="286">
        <f>$AK$12*$AK$10*$AK$11*12*AZ107</f>
        <v>82468.80000000002</v>
      </c>
      <c r="BA110" s="286"/>
      <c r="BB110" s="286"/>
      <c r="BC110" s="286"/>
    </row>
    <row r="111" spans="1:55" ht="7.5" customHeight="1">
      <c r="A111" s="25"/>
      <c r="B111" s="23"/>
      <c r="C111" s="23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11"/>
      <c r="P111" s="53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43"/>
    </row>
    <row r="112" spans="1:55" ht="18.75" customHeight="1">
      <c r="A112" s="66" t="str">
        <f>A87</f>
        <v>HK-1Plus</v>
      </c>
      <c r="B112" s="67"/>
      <c r="C112" s="67"/>
      <c r="D112" s="67"/>
      <c r="E112" s="67"/>
      <c r="F112" s="67"/>
      <c r="G112" s="68" t="s">
        <v>70</v>
      </c>
      <c r="H112" s="69"/>
      <c r="I112" s="69"/>
      <c r="J112" s="69"/>
      <c r="K112" s="69"/>
      <c r="L112" s="69"/>
      <c r="M112" s="69"/>
      <c r="N112" s="69"/>
      <c r="O112" s="70"/>
      <c r="P112" s="287">
        <f>$AR$12*$AR$10*$AR$11*12</f>
        <v>1391.0400000000002</v>
      </c>
      <c r="Q112" s="287"/>
      <c r="R112" s="287"/>
      <c r="S112" s="287"/>
      <c r="T112" s="287">
        <f>$AR$12*$AR$10*$AR$11*12*T107</f>
        <v>2782.0800000000004</v>
      </c>
      <c r="U112" s="287"/>
      <c r="V112" s="287"/>
      <c r="W112" s="287"/>
      <c r="X112" s="287">
        <f>$AR$12*$AR$10*$AR$11*12*X107</f>
        <v>4173.120000000001</v>
      </c>
      <c r="Y112" s="287"/>
      <c r="Z112" s="287"/>
      <c r="AA112" s="287"/>
      <c r="AB112" s="287">
        <f>$AR$12*$AR$10*$AR$11*12*AB107</f>
        <v>5564.160000000001</v>
      </c>
      <c r="AC112" s="287"/>
      <c r="AD112" s="287"/>
      <c r="AE112" s="287"/>
      <c r="AF112" s="287">
        <f>$AR$12*$AR$10*$AR$11*12*AF107</f>
        <v>6955.200000000001</v>
      </c>
      <c r="AG112" s="287"/>
      <c r="AH112" s="287"/>
      <c r="AI112" s="287"/>
      <c r="AJ112" s="287">
        <f>$AR$12*$AR$10*$AR$11*12*AJ107</f>
        <v>8346.240000000002</v>
      </c>
      <c r="AK112" s="287"/>
      <c r="AL112" s="287"/>
      <c r="AM112" s="287"/>
      <c r="AN112" s="287">
        <f>$AR$12*$AR$10*$AR$11*12*AN107</f>
        <v>9737.28</v>
      </c>
      <c r="AO112" s="287"/>
      <c r="AP112" s="287"/>
      <c r="AQ112" s="287"/>
      <c r="AR112" s="287">
        <f>$AR$12*$AR$10*$AR$11*12*AR107</f>
        <v>11128.320000000002</v>
      </c>
      <c r="AS112" s="287"/>
      <c r="AT112" s="287"/>
      <c r="AU112" s="287"/>
      <c r="AV112" s="287">
        <f>$AR$12*$AR$10*$AR$11*12*AV107</f>
        <v>12519.360000000002</v>
      </c>
      <c r="AW112" s="287"/>
      <c r="AX112" s="287"/>
      <c r="AY112" s="287"/>
      <c r="AZ112" s="287">
        <f>$AR$12*$AR$10*$AR$11*12*AZ107</f>
        <v>13910.400000000001</v>
      </c>
      <c r="BA112" s="287"/>
      <c r="BB112" s="287"/>
      <c r="BC112" s="287"/>
    </row>
    <row r="113" spans="1:55" ht="7.5" customHeight="1">
      <c r="A113" s="55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  <c r="BA113" s="37"/>
      <c r="BB113" s="37"/>
      <c r="BC113" s="44"/>
    </row>
    <row r="114" spans="1:55" ht="18.75" customHeight="1">
      <c r="A114" s="187" t="s">
        <v>35</v>
      </c>
      <c r="B114" s="187"/>
      <c r="C114" s="187"/>
      <c r="D114" s="187"/>
      <c r="E114" s="187"/>
      <c r="F114" s="187"/>
      <c r="G114" s="187"/>
      <c r="H114" s="187"/>
      <c r="I114" s="187"/>
      <c r="J114" s="187"/>
      <c r="K114" s="187"/>
      <c r="L114" s="187"/>
      <c r="M114" s="187"/>
      <c r="N114" s="187"/>
      <c r="O114" s="187"/>
      <c r="P114" s="288">
        <f>P112-P110</f>
        <v>-6855.840000000001</v>
      </c>
      <c r="Q114" s="288"/>
      <c r="R114" s="288"/>
      <c r="S114" s="288"/>
      <c r="T114" s="288">
        <f>T112-T110</f>
        <v>-13711.680000000002</v>
      </c>
      <c r="U114" s="288"/>
      <c r="V114" s="288"/>
      <c r="W114" s="288"/>
      <c r="X114" s="288">
        <f>X112-X110</f>
        <v>-20567.520000000004</v>
      </c>
      <c r="Y114" s="288"/>
      <c r="Z114" s="288"/>
      <c r="AA114" s="288"/>
      <c r="AB114" s="288">
        <f>AB112-AB110</f>
        <v>-27423.360000000004</v>
      </c>
      <c r="AC114" s="288"/>
      <c r="AD114" s="288"/>
      <c r="AE114" s="288"/>
      <c r="AF114" s="288">
        <f>AF112-AF110</f>
        <v>-34279.20000000001</v>
      </c>
      <c r="AG114" s="288"/>
      <c r="AH114" s="288"/>
      <c r="AI114" s="288"/>
      <c r="AJ114" s="288">
        <f>AJ112-AJ110</f>
        <v>-41135.04000000001</v>
      </c>
      <c r="AK114" s="288"/>
      <c r="AL114" s="288"/>
      <c r="AM114" s="288"/>
      <c r="AN114" s="288">
        <f>AN112-AN110</f>
        <v>-47990.880000000005</v>
      </c>
      <c r="AO114" s="288"/>
      <c r="AP114" s="288"/>
      <c r="AQ114" s="288"/>
      <c r="AR114" s="288">
        <f>AR112-AR110</f>
        <v>-54846.72000000001</v>
      </c>
      <c r="AS114" s="288"/>
      <c r="AT114" s="288"/>
      <c r="AU114" s="288"/>
      <c r="AV114" s="288">
        <f>AV112-AV110</f>
        <v>-61702.56000000001</v>
      </c>
      <c r="AW114" s="288"/>
      <c r="AX114" s="288"/>
      <c r="AY114" s="288"/>
      <c r="AZ114" s="288">
        <f>AZ112-AZ110</f>
        <v>-68558.40000000002</v>
      </c>
      <c r="BA114" s="288"/>
      <c r="BB114" s="288"/>
      <c r="BC114" s="288"/>
    </row>
    <row r="115" spans="1:55" ht="18.75" customHeight="1">
      <c r="A115" s="57"/>
      <c r="B115" s="58"/>
      <c r="C115" s="58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  <c r="BA115" s="52"/>
      <c r="BB115" s="52"/>
      <c r="BC115" s="45"/>
    </row>
    <row r="116" spans="1:55" ht="18.75" customHeight="1">
      <c r="A116" s="55"/>
      <c r="B116" s="52"/>
      <c r="C116" s="52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45"/>
    </row>
    <row r="117" spans="1:55" ht="18.75" customHeight="1">
      <c r="A117" s="55"/>
      <c r="B117" s="52"/>
      <c r="C117" s="52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  <c r="BB117" s="52"/>
      <c r="BC117" s="45"/>
    </row>
    <row r="118" spans="1:55" ht="18.75" customHeight="1">
      <c r="A118" s="55"/>
      <c r="B118" s="52"/>
      <c r="C118" s="52"/>
      <c r="D118" s="4"/>
      <c r="E118" s="4"/>
      <c r="F118" s="4"/>
      <c r="G118" s="4"/>
      <c r="H118" s="4"/>
      <c r="I118" s="4"/>
      <c r="J118" s="4"/>
      <c r="K118" s="31" t="s">
        <v>60</v>
      </c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  <c r="BA118" s="52"/>
      <c r="BB118" s="52"/>
      <c r="BC118" s="45"/>
    </row>
    <row r="119" spans="1:55" ht="18.75" customHeight="1">
      <c r="A119" s="118"/>
      <c r="B119" s="118"/>
      <c r="C119" s="118" t="str">
        <f>A110</f>
        <v>水銀灯400Ｗ</v>
      </c>
      <c r="D119" s="118"/>
      <c r="E119" s="118"/>
      <c r="F119" s="118" t="str">
        <f>A112</f>
        <v>HK-1Plus</v>
      </c>
      <c r="G119" s="118"/>
      <c r="H119" s="118"/>
      <c r="I119" s="119" t="s">
        <v>13</v>
      </c>
      <c r="J119" s="119"/>
      <c r="K119" s="119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52"/>
      <c r="BC119" s="45"/>
    </row>
    <row r="120" spans="1:55" ht="18.75" customHeight="1">
      <c r="A120" s="121" t="s">
        <v>36</v>
      </c>
      <c r="B120" s="121"/>
      <c r="C120" s="289">
        <f>AK12*AK10</f>
        <v>29.88</v>
      </c>
      <c r="D120" s="289"/>
      <c r="E120" s="289"/>
      <c r="F120" s="118">
        <f>AR12*AR10</f>
        <v>5.040000000000001</v>
      </c>
      <c r="G120" s="118"/>
      <c r="H120" s="118"/>
      <c r="I120" s="119">
        <f>F120-C120</f>
        <v>-24.839999999999996</v>
      </c>
      <c r="J120" s="119"/>
      <c r="K120" s="119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  <c r="BA120" s="52"/>
      <c r="BB120" s="52"/>
      <c r="BC120" s="45"/>
    </row>
    <row r="121" spans="1:55" ht="18.75" customHeight="1">
      <c r="A121" s="121" t="s">
        <v>37</v>
      </c>
      <c r="B121" s="121"/>
      <c r="C121" s="118">
        <f>C120*AK11</f>
        <v>687.24</v>
      </c>
      <c r="D121" s="118"/>
      <c r="E121" s="118"/>
      <c r="F121" s="118">
        <f>F120*AR11</f>
        <v>115.92000000000002</v>
      </c>
      <c r="G121" s="118"/>
      <c r="H121" s="118"/>
      <c r="I121" s="119">
        <f>F121-C121</f>
        <v>-571.3199999999999</v>
      </c>
      <c r="J121" s="119"/>
      <c r="K121" s="119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  <c r="BA121" s="52"/>
      <c r="BB121" s="52"/>
      <c r="BC121" s="45"/>
    </row>
    <row r="122" spans="1:55" ht="18.75" customHeight="1">
      <c r="A122" s="121" t="s">
        <v>38</v>
      </c>
      <c r="B122" s="121"/>
      <c r="C122" s="118">
        <f>C121*12</f>
        <v>8246.880000000001</v>
      </c>
      <c r="D122" s="118"/>
      <c r="E122" s="118"/>
      <c r="F122" s="118">
        <f>F121*12</f>
        <v>1391.0400000000002</v>
      </c>
      <c r="G122" s="118"/>
      <c r="H122" s="118"/>
      <c r="I122" s="119">
        <f>F122-C122</f>
        <v>-6855.840000000001</v>
      </c>
      <c r="J122" s="119"/>
      <c r="K122" s="119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2"/>
      <c r="AU122" s="52"/>
      <c r="AV122" s="52"/>
      <c r="AW122" s="52"/>
      <c r="AX122" s="52"/>
      <c r="AY122" s="52"/>
      <c r="AZ122" s="52"/>
      <c r="BA122" s="52"/>
      <c r="BB122" s="52"/>
      <c r="BC122" s="45"/>
    </row>
    <row r="123" spans="1:55" ht="18.75" customHeight="1">
      <c r="A123" s="121" t="s">
        <v>39</v>
      </c>
      <c r="B123" s="121"/>
      <c r="C123" s="118">
        <f>C122*5</f>
        <v>41234.40000000001</v>
      </c>
      <c r="D123" s="118"/>
      <c r="E123" s="118"/>
      <c r="F123" s="118">
        <f>F122*5</f>
        <v>6955.200000000001</v>
      </c>
      <c r="G123" s="118"/>
      <c r="H123" s="118"/>
      <c r="I123" s="119">
        <f>F123-C123</f>
        <v>-34279.20000000001</v>
      </c>
      <c r="J123" s="119"/>
      <c r="K123" s="119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  <c r="BA123" s="52"/>
      <c r="BB123" s="52"/>
      <c r="BC123" s="45"/>
    </row>
    <row r="124" spans="1:55" ht="18.75" customHeight="1">
      <c r="A124" s="121" t="s">
        <v>40</v>
      </c>
      <c r="B124" s="121"/>
      <c r="C124" s="118">
        <f>C122*10</f>
        <v>82468.80000000002</v>
      </c>
      <c r="D124" s="118"/>
      <c r="E124" s="118"/>
      <c r="F124" s="118">
        <f>F122*10</f>
        <v>13910.400000000001</v>
      </c>
      <c r="G124" s="118"/>
      <c r="H124" s="118"/>
      <c r="I124" s="119">
        <f>F124-C124</f>
        <v>-68558.40000000002</v>
      </c>
      <c r="J124" s="119"/>
      <c r="K124" s="119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  <c r="BA124" s="52"/>
      <c r="BB124" s="52"/>
      <c r="BC124" s="45"/>
    </row>
    <row r="125" spans="1:55" ht="18.75" customHeight="1">
      <c r="A125" s="55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  <c r="BB125" s="52"/>
      <c r="BC125" s="45"/>
    </row>
    <row r="126" spans="1:55" ht="18.75" customHeight="1">
      <c r="A126" s="55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  <c r="BA126" s="52"/>
      <c r="BB126" s="52"/>
      <c r="BC126" s="45"/>
    </row>
    <row r="127" spans="1:55" ht="18.75" customHeight="1">
      <c r="A127" s="55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2"/>
      <c r="AU127" s="52"/>
      <c r="AV127" s="52"/>
      <c r="AW127" s="52"/>
      <c r="AX127" s="52"/>
      <c r="AY127" s="52"/>
      <c r="AZ127" s="52"/>
      <c r="BA127" s="52"/>
      <c r="BB127" s="52"/>
      <c r="BC127" s="45"/>
    </row>
    <row r="128" spans="1:55" ht="18.75" customHeight="1" thickBot="1">
      <c r="A128" s="46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9"/>
    </row>
    <row r="129" ht="18.75" customHeight="1" thickTop="1"/>
  </sheetData>
  <mergeCells count="561">
    <mergeCell ref="P18:R18"/>
    <mergeCell ref="P17:R17"/>
    <mergeCell ref="P16:R16"/>
    <mergeCell ref="P15:R15"/>
    <mergeCell ref="P14:R14"/>
    <mergeCell ref="I18:K18"/>
    <mergeCell ref="I17:K17"/>
    <mergeCell ref="I16:K16"/>
    <mergeCell ref="A74:B74"/>
    <mergeCell ref="C74:E74"/>
    <mergeCell ref="F74:H74"/>
    <mergeCell ref="I74:K74"/>
    <mergeCell ref="A73:B73"/>
    <mergeCell ref="C73:E73"/>
    <mergeCell ref="F73:H73"/>
    <mergeCell ref="I73:K73"/>
    <mergeCell ref="A72:B72"/>
    <mergeCell ref="C72:E72"/>
    <mergeCell ref="F72:H72"/>
    <mergeCell ref="I72:K72"/>
    <mergeCell ref="A71:B71"/>
    <mergeCell ref="C71:E71"/>
    <mergeCell ref="F71:H71"/>
    <mergeCell ref="I71:K71"/>
    <mergeCell ref="A70:B70"/>
    <mergeCell ref="C70:E70"/>
    <mergeCell ref="F70:H70"/>
    <mergeCell ref="I70:K70"/>
    <mergeCell ref="A69:B69"/>
    <mergeCell ref="C69:E69"/>
    <mergeCell ref="F69:H69"/>
    <mergeCell ref="I69:K69"/>
    <mergeCell ref="AR64:AU64"/>
    <mergeCell ref="AV62:AY62"/>
    <mergeCell ref="AZ62:BC62"/>
    <mergeCell ref="AR60:AU60"/>
    <mergeCell ref="AV60:AY60"/>
    <mergeCell ref="AZ60:BC60"/>
    <mergeCell ref="AV64:AY64"/>
    <mergeCell ref="AZ64:BC64"/>
    <mergeCell ref="A65:C65"/>
    <mergeCell ref="AB64:AE64"/>
    <mergeCell ref="AF64:AI64"/>
    <mergeCell ref="AJ64:AM64"/>
    <mergeCell ref="AN64:AQ64"/>
    <mergeCell ref="A64:O64"/>
    <mergeCell ref="P64:S64"/>
    <mergeCell ref="T64:W64"/>
    <mergeCell ref="X64:AA64"/>
    <mergeCell ref="P62:S62"/>
    <mergeCell ref="T62:W62"/>
    <mergeCell ref="X62:AA62"/>
    <mergeCell ref="AN62:AQ62"/>
    <mergeCell ref="AR62:AU62"/>
    <mergeCell ref="AB62:AE62"/>
    <mergeCell ref="AF62:AI62"/>
    <mergeCell ref="AJ62:AM62"/>
    <mergeCell ref="AV58:AY58"/>
    <mergeCell ref="AZ58:BC58"/>
    <mergeCell ref="P60:S60"/>
    <mergeCell ref="T60:W60"/>
    <mergeCell ref="X60:AA60"/>
    <mergeCell ref="AB60:AE60"/>
    <mergeCell ref="AF60:AI60"/>
    <mergeCell ref="AJ60:AM60"/>
    <mergeCell ref="AN60:AQ60"/>
    <mergeCell ref="T58:W58"/>
    <mergeCell ref="X58:AA58"/>
    <mergeCell ref="AB58:AE58"/>
    <mergeCell ref="AF58:AI58"/>
    <mergeCell ref="AJ58:AM58"/>
    <mergeCell ref="AN58:AQ58"/>
    <mergeCell ref="AR58:AU58"/>
    <mergeCell ref="A124:B124"/>
    <mergeCell ref="C124:E124"/>
    <mergeCell ref="F124:H124"/>
    <mergeCell ref="I124:K124"/>
    <mergeCell ref="A123:B123"/>
    <mergeCell ref="C123:E123"/>
    <mergeCell ref="F123:H123"/>
    <mergeCell ref="I123:K123"/>
    <mergeCell ref="A122:B122"/>
    <mergeCell ref="C122:E122"/>
    <mergeCell ref="F122:H122"/>
    <mergeCell ref="I122:K122"/>
    <mergeCell ref="A114:O114"/>
    <mergeCell ref="P114:S114"/>
    <mergeCell ref="T114:W114"/>
    <mergeCell ref="X114:AA114"/>
    <mergeCell ref="A121:B121"/>
    <mergeCell ref="C121:E121"/>
    <mergeCell ref="F121:H121"/>
    <mergeCell ref="I121:K121"/>
    <mergeCell ref="A120:B120"/>
    <mergeCell ref="C120:E120"/>
    <mergeCell ref="F120:H120"/>
    <mergeCell ref="I120:K120"/>
    <mergeCell ref="A119:B119"/>
    <mergeCell ref="C119:E119"/>
    <mergeCell ref="F119:H119"/>
    <mergeCell ref="I119:K119"/>
    <mergeCell ref="AR114:AU114"/>
    <mergeCell ref="AV112:AY112"/>
    <mergeCell ref="AZ112:BC112"/>
    <mergeCell ref="AR110:AU110"/>
    <mergeCell ref="AV110:AY110"/>
    <mergeCell ref="AZ110:BC110"/>
    <mergeCell ref="AV114:AY114"/>
    <mergeCell ref="AZ114:BC114"/>
    <mergeCell ref="AB114:AE114"/>
    <mergeCell ref="AF114:AI114"/>
    <mergeCell ref="AJ114:AM114"/>
    <mergeCell ref="AN114:AQ114"/>
    <mergeCell ref="A110:F110"/>
    <mergeCell ref="G110:O110"/>
    <mergeCell ref="A112:F112"/>
    <mergeCell ref="G112:O112"/>
    <mergeCell ref="AN112:AQ112"/>
    <mergeCell ref="AR112:AU112"/>
    <mergeCell ref="AB112:AE112"/>
    <mergeCell ref="AF112:AI112"/>
    <mergeCell ref="AJ112:AM112"/>
    <mergeCell ref="P112:S112"/>
    <mergeCell ref="T112:W112"/>
    <mergeCell ref="X112:AA112"/>
    <mergeCell ref="AV108:AY108"/>
    <mergeCell ref="AZ108:BC108"/>
    <mergeCell ref="P110:S110"/>
    <mergeCell ref="T110:W110"/>
    <mergeCell ref="X110:AA110"/>
    <mergeCell ref="AB110:AE110"/>
    <mergeCell ref="AF110:AI110"/>
    <mergeCell ref="AJ110:AM110"/>
    <mergeCell ref="AN110:AQ110"/>
    <mergeCell ref="X32:AA32"/>
    <mergeCell ref="X31:AA31"/>
    <mergeCell ref="X22:AA22"/>
    <mergeCell ref="T26:W26"/>
    <mergeCell ref="A106:BC106"/>
    <mergeCell ref="A107:O108"/>
    <mergeCell ref="P107:S107"/>
    <mergeCell ref="T107:W107"/>
    <mergeCell ref="X107:AA107"/>
    <mergeCell ref="AB107:AE107"/>
    <mergeCell ref="AF107:AI107"/>
    <mergeCell ref="AJ107:AM107"/>
    <mergeCell ref="AN107:AQ107"/>
    <mergeCell ref="AR107:AU107"/>
    <mergeCell ref="AV107:AY107"/>
    <mergeCell ref="AZ107:BC107"/>
    <mergeCell ref="P108:S108"/>
    <mergeCell ref="T108:W108"/>
    <mergeCell ref="X108:AA108"/>
    <mergeCell ref="AB108:AE108"/>
    <mergeCell ref="AF108:AI108"/>
    <mergeCell ref="AJ108:AM108"/>
    <mergeCell ref="AN108:AQ108"/>
    <mergeCell ref="AR108:AU108"/>
    <mergeCell ref="T9:V9"/>
    <mergeCell ref="T10:V10"/>
    <mergeCell ref="T11:V11"/>
    <mergeCell ref="Q12:R12"/>
    <mergeCell ref="X17:AJ17"/>
    <mergeCell ref="AK12:AQ12"/>
    <mergeCell ref="A15:D15"/>
    <mergeCell ref="L14:O14"/>
    <mergeCell ref="L15:O15"/>
    <mergeCell ref="X15:AJ15"/>
    <mergeCell ref="A16:D16"/>
    <mergeCell ref="A17:D17"/>
    <mergeCell ref="T15:V15"/>
    <mergeCell ref="L16:O16"/>
    <mergeCell ref="L17:O17"/>
    <mergeCell ref="E14:G14"/>
    <mergeCell ref="E15:G15"/>
    <mergeCell ref="E16:G16"/>
    <mergeCell ref="E17:G17"/>
    <mergeCell ref="I14:K14"/>
    <mergeCell ref="I15:K15"/>
    <mergeCell ref="T14:V14"/>
    <mergeCell ref="AZ39:BC39"/>
    <mergeCell ref="AF39:AI39"/>
    <mergeCell ref="AV39:AY39"/>
    <mergeCell ref="AZ36:BC36"/>
    <mergeCell ref="AW4:BB4"/>
    <mergeCell ref="A11:K11"/>
    <mergeCell ref="A9:K9"/>
    <mergeCell ref="A8:K8"/>
    <mergeCell ref="A7:K7"/>
    <mergeCell ref="A6:K6"/>
    <mergeCell ref="P9:Q9"/>
    <mergeCell ref="R9:S9"/>
    <mergeCell ref="L11:S11"/>
    <mergeCell ref="L10:O10"/>
    <mergeCell ref="A10:K10"/>
    <mergeCell ref="AK6:AQ6"/>
    <mergeCell ref="AR6:AX6"/>
    <mergeCell ref="AY8:BC8"/>
    <mergeCell ref="X5:BC5"/>
    <mergeCell ref="A5:V5"/>
    <mergeCell ref="X6:AJ6"/>
    <mergeCell ref="X36:AA36"/>
    <mergeCell ref="AJ33:AM33"/>
    <mergeCell ref="P22:S22"/>
    <mergeCell ref="AZ35:BC35"/>
    <mergeCell ref="AZ34:BC34"/>
    <mergeCell ref="AF35:AI35"/>
    <mergeCell ref="AJ34:AM34"/>
    <mergeCell ref="T36:W36"/>
    <mergeCell ref="AN36:AQ36"/>
    <mergeCell ref="AY18:BC18"/>
    <mergeCell ref="A24:C29"/>
    <mergeCell ref="T24:W24"/>
    <mergeCell ref="AF21:AI21"/>
    <mergeCell ref="AB21:AE21"/>
    <mergeCell ref="X21:AA21"/>
    <mergeCell ref="AR28:AU28"/>
    <mergeCell ref="AN25:AQ25"/>
    <mergeCell ref="D28:O28"/>
    <mergeCell ref="D31:O31"/>
    <mergeCell ref="A31:C36"/>
    <mergeCell ref="D36:O36"/>
    <mergeCell ref="D35:O35"/>
    <mergeCell ref="D33:O33"/>
    <mergeCell ref="D32:O32"/>
    <mergeCell ref="D29:O29"/>
    <mergeCell ref="D34:O34"/>
    <mergeCell ref="AB33:AE33"/>
    <mergeCell ref="AY17:BC17"/>
    <mergeCell ref="L6:V6"/>
    <mergeCell ref="L7:V7"/>
    <mergeCell ref="L8:V8"/>
    <mergeCell ref="L9:M9"/>
    <mergeCell ref="N9:O9"/>
    <mergeCell ref="T21:W21"/>
    <mergeCell ref="T18:V18"/>
    <mergeCell ref="T17:V17"/>
    <mergeCell ref="T16:V16"/>
    <mergeCell ref="P21:S21"/>
    <mergeCell ref="AP10:AQ10"/>
    <mergeCell ref="AK11:AO11"/>
    <mergeCell ref="AP11:AQ11"/>
    <mergeCell ref="AW10:AX10"/>
    <mergeCell ref="X10:AJ10"/>
    <mergeCell ref="X14:AJ14"/>
    <mergeCell ref="AK13:AQ13"/>
    <mergeCell ref="X16:AJ16"/>
    <mergeCell ref="A13:V13"/>
    <mergeCell ref="P10:Q10"/>
    <mergeCell ref="R10:S10"/>
    <mergeCell ref="S12:T12"/>
    <mergeCell ref="A14:D14"/>
    <mergeCell ref="AY16:BC16"/>
    <mergeCell ref="AR14:AX14"/>
    <mergeCell ref="AK17:AO17"/>
    <mergeCell ref="AK15:AO15"/>
    <mergeCell ref="AP15:AQ15"/>
    <mergeCell ref="AK16:AO16"/>
    <mergeCell ref="AP16:AQ16"/>
    <mergeCell ref="X7:AJ7"/>
    <mergeCell ref="X8:AJ8"/>
    <mergeCell ref="AK14:AQ14"/>
    <mergeCell ref="AK9:AO9"/>
    <mergeCell ref="AP9:AQ9"/>
    <mergeCell ref="X11:AJ11"/>
    <mergeCell ref="X12:AJ12"/>
    <mergeCell ref="X13:AJ13"/>
    <mergeCell ref="X9:AJ9"/>
    <mergeCell ref="AK10:AO10"/>
    <mergeCell ref="AR8:AV8"/>
    <mergeCell ref="AK8:AO8"/>
    <mergeCell ref="AW8:AX8"/>
    <mergeCell ref="AP8:AQ8"/>
    <mergeCell ref="AK7:AQ7"/>
    <mergeCell ref="AR7:AX7"/>
    <mergeCell ref="AY7:BC7"/>
    <mergeCell ref="AY12:BC12"/>
    <mergeCell ref="AR11:AV11"/>
    <mergeCell ref="AW11:AX11"/>
    <mergeCell ref="AY11:BC11"/>
    <mergeCell ref="AR12:AX12"/>
    <mergeCell ref="AR9:AV9"/>
    <mergeCell ref="AW9:AX9"/>
    <mergeCell ref="AR10:AV10"/>
    <mergeCell ref="AY6:BC6"/>
    <mergeCell ref="AY9:BC9"/>
    <mergeCell ref="AY15:BC15"/>
    <mergeCell ref="AR13:AX13"/>
    <mergeCell ref="AY13:BC13"/>
    <mergeCell ref="AY14:BC14"/>
    <mergeCell ref="AY10:BC10"/>
    <mergeCell ref="D27:O27"/>
    <mergeCell ref="D26:O26"/>
    <mergeCell ref="T25:W25"/>
    <mergeCell ref="P25:S25"/>
    <mergeCell ref="A21:O22"/>
    <mergeCell ref="A18:D18"/>
    <mergeCell ref="L18:O18"/>
    <mergeCell ref="E18:G18"/>
    <mergeCell ref="T22:W22"/>
    <mergeCell ref="P24:S24"/>
    <mergeCell ref="AK18:AQ18"/>
    <mergeCell ref="AP17:AQ17"/>
    <mergeCell ref="X18:AJ18"/>
    <mergeCell ref="D25:O25"/>
    <mergeCell ref="D24:O24"/>
    <mergeCell ref="A20:BC20"/>
    <mergeCell ref="AJ21:AM21"/>
    <mergeCell ref="AV25:AY25"/>
    <mergeCell ref="AR25:AU25"/>
    <mergeCell ref="A2:BC3"/>
    <mergeCell ref="A81:BC81"/>
    <mergeCell ref="P32:S32"/>
    <mergeCell ref="P31:S31"/>
    <mergeCell ref="AV35:AY35"/>
    <mergeCell ref="AR35:AU35"/>
    <mergeCell ref="X35:AA35"/>
    <mergeCell ref="T35:W35"/>
    <mergeCell ref="P35:S35"/>
    <mergeCell ref="X29:AA29"/>
    <mergeCell ref="T29:W29"/>
    <mergeCell ref="P36:S36"/>
    <mergeCell ref="P33:S33"/>
    <mergeCell ref="T33:W33"/>
    <mergeCell ref="X33:AA33"/>
    <mergeCell ref="P34:S34"/>
    <mergeCell ref="AZ40:BC40"/>
    <mergeCell ref="AF40:AI40"/>
    <mergeCell ref="AJ40:AM40"/>
    <mergeCell ref="AF41:AI42"/>
    <mergeCell ref="AJ41:AM42"/>
    <mergeCell ref="AN41:AQ42"/>
    <mergeCell ref="AZ41:BC42"/>
    <mergeCell ref="AR41:AU42"/>
    <mergeCell ref="AV41:AY42"/>
    <mergeCell ref="AN40:AQ40"/>
    <mergeCell ref="T34:W34"/>
    <mergeCell ref="X34:AA34"/>
    <mergeCell ref="P41:S42"/>
    <mergeCell ref="T41:W42"/>
    <mergeCell ref="X41:AA42"/>
    <mergeCell ref="X40:AA40"/>
    <mergeCell ref="P40:S40"/>
    <mergeCell ref="T40:W40"/>
    <mergeCell ref="AV34:AY34"/>
    <mergeCell ref="AF34:AI34"/>
    <mergeCell ref="AN34:AQ34"/>
    <mergeCell ref="AN35:AQ35"/>
    <mergeCell ref="AJ35:AM35"/>
    <mergeCell ref="AB41:AE42"/>
    <mergeCell ref="AB40:AE40"/>
    <mergeCell ref="AF36:AI36"/>
    <mergeCell ref="AB36:AE36"/>
    <mergeCell ref="AV40:AY40"/>
    <mergeCell ref="X39:AA39"/>
    <mergeCell ref="AB39:AE39"/>
    <mergeCell ref="AZ21:BC21"/>
    <mergeCell ref="AV24:AY24"/>
    <mergeCell ref="AZ22:BC22"/>
    <mergeCell ref="AV22:AY22"/>
    <mergeCell ref="AV27:AY27"/>
    <mergeCell ref="AV28:AY28"/>
    <mergeCell ref="AV21:AY21"/>
    <mergeCell ref="AZ27:BC27"/>
    <mergeCell ref="AZ33:BC33"/>
    <mergeCell ref="AV33:AY33"/>
    <mergeCell ref="AZ32:BC32"/>
    <mergeCell ref="AV32:AY32"/>
    <mergeCell ref="AJ22:AM22"/>
    <mergeCell ref="AF22:AI22"/>
    <mergeCell ref="AB26:AE26"/>
    <mergeCell ref="X26:AA26"/>
    <mergeCell ref="AR22:AU22"/>
    <mergeCell ref="AN22:AQ22"/>
    <mergeCell ref="AR24:AU24"/>
    <mergeCell ref="AZ24:BC24"/>
    <mergeCell ref="AB24:AE24"/>
    <mergeCell ref="X24:AA24"/>
    <mergeCell ref="AJ25:AM25"/>
    <mergeCell ref="AF25:AI25"/>
    <mergeCell ref="AB25:AE25"/>
    <mergeCell ref="X25:AA25"/>
    <mergeCell ref="AN24:AQ24"/>
    <mergeCell ref="AJ24:AM24"/>
    <mergeCell ref="AF24:AI24"/>
    <mergeCell ref="AR26:AU26"/>
    <mergeCell ref="AN26:AQ26"/>
    <mergeCell ref="AJ26:AM26"/>
    <mergeCell ref="AF26:AI26"/>
    <mergeCell ref="AZ26:BC26"/>
    <mergeCell ref="AV26:AY26"/>
    <mergeCell ref="AZ25:BC25"/>
    <mergeCell ref="AR27:AU27"/>
    <mergeCell ref="AN27:AQ27"/>
    <mergeCell ref="AZ28:BC28"/>
    <mergeCell ref="P29:S29"/>
    <mergeCell ref="AR32:AU32"/>
    <mergeCell ref="AR31:AU31"/>
    <mergeCell ref="AN32:AQ32"/>
    <mergeCell ref="AJ32:AM32"/>
    <mergeCell ref="AF32:AI32"/>
    <mergeCell ref="AB32:AE32"/>
    <mergeCell ref="AJ31:AM31"/>
    <mergeCell ref="AF31:AI31"/>
    <mergeCell ref="AN28:AQ28"/>
    <mergeCell ref="AJ28:AM28"/>
    <mergeCell ref="AF28:AI28"/>
    <mergeCell ref="AB28:AE28"/>
    <mergeCell ref="P28:S28"/>
    <mergeCell ref="X28:AA28"/>
    <mergeCell ref="T28:W28"/>
    <mergeCell ref="AB31:AE31"/>
    <mergeCell ref="AZ31:BC31"/>
    <mergeCell ref="AV31:AY31"/>
    <mergeCell ref="AZ29:BC29"/>
    <mergeCell ref="T32:W32"/>
    <mergeCell ref="T31:W31"/>
    <mergeCell ref="AN31:AQ31"/>
    <mergeCell ref="AR83:AU83"/>
    <mergeCell ref="AJ82:AM82"/>
    <mergeCell ref="AN82:AQ82"/>
    <mergeCell ref="AR82:AU82"/>
    <mergeCell ref="AV29:AY29"/>
    <mergeCell ref="AR29:AU29"/>
    <mergeCell ref="AN29:AQ29"/>
    <mergeCell ref="AJ29:AM29"/>
    <mergeCell ref="AF29:AI29"/>
    <mergeCell ref="AR33:AU33"/>
    <mergeCell ref="AR34:AU34"/>
    <mergeCell ref="AJ39:AM39"/>
    <mergeCell ref="AN39:AQ39"/>
    <mergeCell ref="AR39:AU39"/>
    <mergeCell ref="AV36:AY36"/>
    <mergeCell ref="AR36:AU36"/>
    <mergeCell ref="AJ36:AM36"/>
    <mergeCell ref="AR40:AU40"/>
    <mergeCell ref="A38:BC38"/>
    <mergeCell ref="A39:O40"/>
    <mergeCell ref="P39:S39"/>
    <mergeCell ref="T39:W39"/>
    <mergeCell ref="AB82:AE82"/>
    <mergeCell ref="AF82:AI82"/>
    <mergeCell ref="AF85:AI85"/>
    <mergeCell ref="AJ85:AM85"/>
    <mergeCell ref="AN85:AQ85"/>
    <mergeCell ref="T83:W83"/>
    <mergeCell ref="X83:AA83"/>
    <mergeCell ref="AB83:AE83"/>
    <mergeCell ref="AF83:AI83"/>
    <mergeCell ref="AJ83:AM83"/>
    <mergeCell ref="AN83:AQ83"/>
    <mergeCell ref="AV82:AY82"/>
    <mergeCell ref="AZ85:BC85"/>
    <mergeCell ref="AZ83:BC83"/>
    <mergeCell ref="AZ82:BC82"/>
    <mergeCell ref="AV83:AY83"/>
    <mergeCell ref="AV85:AY85"/>
    <mergeCell ref="I99:K99"/>
    <mergeCell ref="F96:H96"/>
    <mergeCell ref="F97:H97"/>
    <mergeCell ref="F98:H98"/>
    <mergeCell ref="F99:H99"/>
    <mergeCell ref="AR89:AU89"/>
    <mergeCell ref="AV89:AY89"/>
    <mergeCell ref="AZ89:BC89"/>
    <mergeCell ref="AR87:AU87"/>
    <mergeCell ref="AV87:AY87"/>
    <mergeCell ref="AZ87:BC87"/>
    <mergeCell ref="AR85:AU85"/>
    <mergeCell ref="AB85:AE85"/>
    <mergeCell ref="A82:O83"/>
    <mergeCell ref="P82:S82"/>
    <mergeCell ref="P83:S83"/>
    <mergeCell ref="T82:W82"/>
    <mergeCell ref="X82:AA82"/>
    <mergeCell ref="C99:E99"/>
    <mergeCell ref="I97:K97"/>
    <mergeCell ref="I98:K98"/>
    <mergeCell ref="A95:B95"/>
    <mergeCell ref="C94:E94"/>
    <mergeCell ref="A99:B99"/>
    <mergeCell ref="A98:B98"/>
    <mergeCell ref="A97:B97"/>
    <mergeCell ref="A96:B96"/>
    <mergeCell ref="A94:B94"/>
    <mergeCell ref="C96:E96"/>
    <mergeCell ref="C97:E97"/>
    <mergeCell ref="C98:E98"/>
    <mergeCell ref="F94:H94"/>
    <mergeCell ref="I94:K94"/>
    <mergeCell ref="C95:E95"/>
    <mergeCell ref="F95:H95"/>
    <mergeCell ref="I95:K95"/>
    <mergeCell ref="I96:K96"/>
    <mergeCell ref="P85:S85"/>
    <mergeCell ref="T85:W85"/>
    <mergeCell ref="X85:AA85"/>
    <mergeCell ref="AB87:AE87"/>
    <mergeCell ref="AF87:AI87"/>
    <mergeCell ref="AJ87:AM87"/>
    <mergeCell ref="AN87:AQ87"/>
    <mergeCell ref="P87:S87"/>
    <mergeCell ref="T87:W87"/>
    <mergeCell ref="A90:C90"/>
    <mergeCell ref="AB89:AE89"/>
    <mergeCell ref="AF89:AI89"/>
    <mergeCell ref="AJ89:AM89"/>
    <mergeCell ref="AN89:AQ89"/>
    <mergeCell ref="X87:AA87"/>
    <mergeCell ref="A89:O89"/>
    <mergeCell ref="P89:S89"/>
    <mergeCell ref="T89:W89"/>
    <mergeCell ref="X89:AA89"/>
    <mergeCell ref="AR18:AV18"/>
    <mergeCell ref="AW18:AX18"/>
    <mergeCell ref="AR15:AV15"/>
    <mergeCell ref="AW15:AX15"/>
    <mergeCell ref="AR16:AV16"/>
    <mergeCell ref="AW16:AX16"/>
    <mergeCell ref="AR17:AV17"/>
    <mergeCell ref="AW17:AX17"/>
    <mergeCell ref="A41:O41"/>
    <mergeCell ref="AB29:AE29"/>
    <mergeCell ref="P26:S26"/>
    <mergeCell ref="X27:AA27"/>
    <mergeCell ref="T27:W27"/>
    <mergeCell ref="P27:S27"/>
    <mergeCell ref="AJ27:AM27"/>
    <mergeCell ref="AF27:AI27"/>
    <mergeCell ref="AB27:AE27"/>
    <mergeCell ref="AB34:AE34"/>
    <mergeCell ref="AR21:AU21"/>
    <mergeCell ref="AN21:AQ21"/>
    <mergeCell ref="AB22:AE22"/>
    <mergeCell ref="AB35:AE35"/>
    <mergeCell ref="AF33:AI33"/>
    <mergeCell ref="AN33:AQ33"/>
    <mergeCell ref="J42:O42"/>
    <mergeCell ref="A60:F60"/>
    <mergeCell ref="G60:O60"/>
    <mergeCell ref="A62:F62"/>
    <mergeCell ref="G62:O62"/>
    <mergeCell ref="A85:F85"/>
    <mergeCell ref="G85:O85"/>
    <mergeCell ref="A87:F87"/>
    <mergeCell ref="G87:O87"/>
    <mergeCell ref="A42:F42"/>
    <mergeCell ref="G42:I42"/>
    <mergeCell ref="A56:BC56"/>
    <mergeCell ref="A57:O58"/>
    <mergeCell ref="P57:S57"/>
    <mergeCell ref="T57:W57"/>
    <mergeCell ref="X57:AA57"/>
    <mergeCell ref="AB57:AE57"/>
    <mergeCell ref="AF57:AI57"/>
    <mergeCell ref="AJ57:AM57"/>
    <mergeCell ref="AN57:AQ57"/>
    <mergeCell ref="AR57:AU57"/>
    <mergeCell ref="AV57:AY57"/>
    <mergeCell ref="AZ57:BC57"/>
    <mergeCell ref="P58:S58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3" horizontalDpi="600" verticalDpi="600" orientation="landscape" paperSize="9" scale="69" r:id="rId2"/>
  <rowBreaks count="2" manualBreakCount="2">
    <brk id="37" max="16383" man="1"/>
    <brk id="80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環境開発</dc:creator>
  <cp:keywords/>
  <dc:description/>
  <cp:lastModifiedBy>junkawashima</cp:lastModifiedBy>
  <cp:lastPrinted>2019-09-11T10:26:32Z</cp:lastPrinted>
  <dcterms:created xsi:type="dcterms:W3CDTF">2008-07-16T01:20:52Z</dcterms:created>
  <dcterms:modified xsi:type="dcterms:W3CDTF">2021-07-28T08:52:51Z</dcterms:modified>
  <cp:category/>
  <cp:version/>
  <cp:contentType/>
  <cp:contentStatus/>
</cp:coreProperties>
</file>